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defaultThemeVersion="124226"/>
  <xr:revisionPtr revIDLastSave="0" documentId="13_ncr:1_{3062CD44-BF95-4E32-A101-695CD017F293}" xr6:coauthVersionLast="47" xr6:coauthVersionMax="47" xr10:uidLastSave="{00000000-0000-0000-0000-000000000000}"/>
  <bookViews>
    <workbookView xWindow="-108" yWindow="-108" windowWidth="23256" windowHeight="12576" tabRatio="919" firstSheet="23" activeTab="3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3" i="64" l="1"/>
  <c r="D7" i="92"/>
  <c r="E7" i="92"/>
  <c r="D8" i="92"/>
  <c r="E8" i="92"/>
  <c r="D9" i="92"/>
  <c r="E9" i="92"/>
  <c r="G69" i="108" l="1"/>
  <c r="F69" i="108"/>
  <c r="F6" i="123" l="1"/>
  <c r="E6" i="123"/>
  <c r="D6" i="123"/>
  <c r="C6" i="123"/>
  <c r="B1" i="92"/>
  <c r="B2" i="92"/>
  <c r="Q33" i="92"/>
  <c r="I33" i="92"/>
  <c r="Q32" i="92"/>
  <c r="I32" i="92"/>
  <c r="Q31" i="92"/>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I11" i="92"/>
  <c r="I10" i="92"/>
  <c r="P9" i="92"/>
  <c r="O9" i="92"/>
  <c r="N9" i="92"/>
  <c r="M9" i="92"/>
  <c r="L9" i="92"/>
  <c r="K9" i="92"/>
  <c r="J9" i="92"/>
  <c r="G9" i="92"/>
  <c r="I9" i="92" s="1"/>
  <c r="F9" i="92"/>
  <c r="C9" i="92"/>
  <c r="P8" i="92"/>
  <c r="O8" i="92"/>
  <c r="O6" i="92" s="1"/>
  <c r="O34" i="92" s="1"/>
  <c r="N8" i="92"/>
  <c r="M8" i="92"/>
  <c r="L8" i="92"/>
  <c r="K8" i="92"/>
  <c r="J8" i="92"/>
  <c r="G8" i="92"/>
  <c r="F8" i="92"/>
  <c r="I8" i="92" s="1"/>
  <c r="C8" i="92"/>
  <c r="P7" i="92"/>
  <c r="O7" i="92"/>
  <c r="N7" i="92"/>
  <c r="N6" i="92" s="1"/>
  <c r="N34" i="92" s="1"/>
  <c r="M7" i="92"/>
  <c r="L7" i="92"/>
  <c r="K7" i="92"/>
  <c r="J7" i="92"/>
  <c r="J6" i="92" s="1"/>
  <c r="J34" i="92" s="1"/>
  <c r="G7" i="92"/>
  <c r="G6" i="92" s="1"/>
  <c r="G34" i="92" s="1"/>
  <c r="F7" i="92"/>
  <c r="C7" i="92"/>
  <c r="M6" i="92"/>
  <c r="M34" i="92" s="1"/>
  <c r="E6" i="92"/>
  <c r="E34" i="92" s="1"/>
  <c r="D6" i="92"/>
  <c r="D34" i="92" s="1"/>
  <c r="C6" i="92"/>
  <c r="C34" i="92" s="1"/>
  <c r="B2" i="123"/>
  <c r="B1" i="123"/>
  <c r="Q26" i="92" l="1"/>
  <c r="Q30" i="92"/>
  <c r="K6" i="92"/>
  <c r="K34" i="92" s="1"/>
  <c r="Q10" i="92"/>
  <c r="Q9" i="92"/>
  <c r="Q18" i="92"/>
  <c r="Q8" i="92"/>
  <c r="F6" i="92"/>
  <c r="F34" i="92" s="1"/>
  <c r="I7" i="92"/>
  <c r="I6" i="92" s="1"/>
  <c r="L6" i="92"/>
  <c r="L34" i="92" s="1"/>
  <c r="P6" i="92"/>
  <c r="P34" i="92" s="1"/>
  <c r="Q14" i="92"/>
  <c r="Q22" i="92"/>
  <c r="Q7" i="92"/>
  <c r="Q6" i="92" s="1"/>
  <c r="Q34" i="92" s="1"/>
  <c r="I34" i="92" l="1"/>
  <c r="E38" i="110" l="1"/>
  <c r="A2" i="121" l="1"/>
  <c r="A1" i="121"/>
  <c r="E12" i="122"/>
  <c r="D12" i="122"/>
  <c r="C12" i="122"/>
  <c r="B12" i="122"/>
  <c r="F12" i="122" s="1"/>
  <c r="E11" i="122"/>
  <c r="D11" i="122"/>
  <c r="C11" i="122"/>
  <c r="B11" i="122"/>
  <c r="F10" i="122"/>
  <c r="E10" i="122"/>
  <c r="D10" i="122"/>
  <c r="C10" i="122"/>
  <c r="B10" i="122"/>
  <c r="F9" i="122"/>
  <c r="E9" i="122"/>
  <c r="D9" i="122"/>
  <c r="C9" i="122"/>
  <c r="B9" i="122"/>
  <c r="B11" i="121"/>
  <c r="F11" i="122" l="1"/>
  <c r="B2" i="97" l="1"/>
  <c r="B2" i="95"/>
  <c r="B2" i="93"/>
  <c r="B2" i="91"/>
  <c r="B2" i="64"/>
  <c r="B2" i="90"/>
  <c r="B2" i="69"/>
  <c r="B2" i="94"/>
  <c r="B2" i="89"/>
  <c r="B2" i="73"/>
  <c r="B2" i="88"/>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E37" i="88" l="1"/>
  <c r="D37" i="88"/>
  <c r="C37" i="88"/>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E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H16" i="110"/>
  <c r="E16" i="110"/>
  <c r="H15" i="110"/>
  <c r="E15" i="110"/>
  <c r="H14" i="110"/>
  <c r="H13" i="110"/>
  <c r="E13" i="110"/>
  <c r="H12" i="110"/>
  <c r="E12" i="110"/>
  <c r="H11" i="110"/>
  <c r="E11" i="110"/>
  <c r="H10" i="110"/>
  <c r="E10" i="110"/>
  <c r="H9" i="110"/>
  <c r="E9" i="110"/>
  <c r="E8" i="110"/>
  <c r="H7" i="110"/>
  <c r="E7" i="110"/>
  <c r="H6" i="110"/>
  <c r="E6" i="110"/>
  <c r="G68" i="108"/>
  <c r="F68" i="108"/>
  <c r="H69" i="108" s="1"/>
  <c r="H67" i="108"/>
  <c r="E67" i="108"/>
  <c r="H66" i="108"/>
  <c r="E66" i="108"/>
  <c r="H65" i="108"/>
  <c r="E65" i="108"/>
  <c r="H64" i="108"/>
  <c r="E64" i="108"/>
  <c r="H63" i="108"/>
  <c r="H62" i="108"/>
  <c r="E62" i="108"/>
  <c r="H61" i="108"/>
  <c r="E61" i="108"/>
  <c r="H60" i="108"/>
  <c r="E60" i="108"/>
  <c r="H59" i="108"/>
  <c r="C68" i="108"/>
  <c r="H58" i="108"/>
  <c r="E58" i="108"/>
  <c r="H57" i="108"/>
  <c r="E57" i="108"/>
  <c r="H56" i="108"/>
  <c r="E56" i="108"/>
  <c r="H55" i="108"/>
  <c r="E55" i="108"/>
  <c r="H52" i="108"/>
  <c r="E52" i="108"/>
  <c r="H51" i="108"/>
  <c r="E51" i="108"/>
  <c r="H50" i="108"/>
  <c r="E50" i="108"/>
  <c r="H49" i="108"/>
  <c r="E49" i="108"/>
  <c r="H48" i="108"/>
  <c r="E48" i="108"/>
  <c r="H47" i="108"/>
  <c r="H46" i="108"/>
  <c r="E46" i="108"/>
  <c r="H45" i="108"/>
  <c r="E45" i="108"/>
  <c r="H44" i="108"/>
  <c r="E44" i="108"/>
  <c r="H43" i="108"/>
  <c r="E43" i="108"/>
  <c r="H42" i="108"/>
  <c r="E42" i="108"/>
  <c r="G53" i="108"/>
  <c r="C53" i="108"/>
  <c r="H40" i="108"/>
  <c r="E40" i="108"/>
  <c r="H39" i="108"/>
  <c r="E39" i="108"/>
  <c r="H38" i="108"/>
  <c r="E38" i="108"/>
  <c r="H35" i="108"/>
  <c r="E35" i="108"/>
  <c r="H34" i="108"/>
  <c r="E34" i="108"/>
  <c r="H33" i="108"/>
  <c r="E33" i="108"/>
  <c r="H32" i="108"/>
  <c r="E32" i="108"/>
  <c r="H31" i="108"/>
  <c r="E31" i="108"/>
  <c r="H30" i="108"/>
  <c r="E30" i="108"/>
  <c r="H29" i="108"/>
  <c r="E29" i="108"/>
  <c r="H28" i="108"/>
  <c r="E28" i="108"/>
  <c r="H27" i="108"/>
  <c r="E27" i="108"/>
  <c r="H26" i="108"/>
  <c r="E26" i="108"/>
  <c r="H25" i="108"/>
  <c r="E25" i="108"/>
  <c r="E24" i="108"/>
  <c r="H23" i="108"/>
  <c r="E23" i="108"/>
  <c r="H22" i="108"/>
  <c r="E22" i="108"/>
  <c r="H21" i="108"/>
  <c r="E21" i="108"/>
  <c r="H20" i="108"/>
  <c r="E20" i="108"/>
  <c r="H19" i="108"/>
  <c r="E19" i="108"/>
  <c r="H18" i="108"/>
  <c r="E18" i="108"/>
  <c r="H17" i="108"/>
  <c r="E17" i="108"/>
  <c r="H16" i="108"/>
  <c r="E16" i="108"/>
  <c r="H15" i="108"/>
  <c r="E15" i="108"/>
  <c r="H14" i="108"/>
  <c r="E14" i="108"/>
  <c r="H13" i="108"/>
  <c r="E13" i="108"/>
  <c r="H12" i="108"/>
  <c r="E12" i="108"/>
  <c r="H11" i="108"/>
  <c r="E11" i="108"/>
  <c r="H10" i="108"/>
  <c r="E10" i="108"/>
  <c r="H9" i="108"/>
  <c r="E9" i="108"/>
  <c r="H8" i="108"/>
  <c r="E8" i="108"/>
  <c r="H30" i="110" l="1"/>
  <c r="H36" i="108"/>
  <c r="C36" i="108"/>
  <c r="E36" i="108" s="1"/>
  <c r="H24" i="108"/>
  <c r="D36" i="108"/>
  <c r="H7" i="108"/>
  <c r="D53" i="108"/>
  <c r="D68" i="108"/>
  <c r="E68" i="108" s="1"/>
  <c r="E7" i="108"/>
  <c r="H41" i="108"/>
  <c r="E47" i="108"/>
  <c r="E59" i="108"/>
  <c r="E63" i="108"/>
  <c r="H8" i="110"/>
  <c r="E14" i="110"/>
  <c r="E17" i="110"/>
  <c r="C69" i="108"/>
  <c r="H68" i="108"/>
  <c r="E41" i="108"/>
  <c r="F53" i="108"/>
  <c r="H53" i="108" s="1"/>
  <c r="D69" i="108" l="1"/>
  <c r="E53" i="108"/>
  <c r="E69" i="108"/>
  <c r="B1" i="97" l="1"/>
  <c r="B1" i="95" l="1"/>
  <c r="B1" i="93"/>
  <c r="B1" i="64"/>
  <c r="B1" i="90"/>
  <c r="B1" i="69"/>
  <c r="B1" i="94"/>
  <c r="B1" i="89"/>
  <c r="B1" i="73"/>
  <c r="B1" i="88"/>
  <c r="B1" i="86"/>
  <c r="G5" i="86"/>
  <c r="F5" i="86"/>
  <c r="E5" i="86"/>
  <c r="D5" i="86"/>
  <c r="G5" i="84"/>
  <c r="F5" i="84"/>
  <c r="E5" i="84"/>
  <c r="D5" i="84"/>
  <c r="C5" i="84"/>
  <c r="G13" i="86" l="1"/>
  <c r="E6" i="86"/>
  <c r="E13" i="86" s="1"/>
  <c r="F6" i="86"/>
  <c r="F13" i="86" s="1"/>
  <c r="G6" i="86"/>
  <c r="C21" i="94" l="1"/>
  <c r="C20" i="94"/>
  <c r="C19" i="94"/>
  <c r="B1" i="91" l="1"/>
  <c r="B1" i="84"/>
  <c r="D6" i="86" l="1"/>
  <c r="D13" i="86"/>
  <c r="B19" i="121" l="1"/>
  <c r="C6" i="86"/>
  <c r="C13" i="86" s="1"/>
  <c r="B18" i="121" l="1"/>
  <c r="D21" i="94"/>
  <c r="D19" i="94"/>
  <c r="D20" i="94"/>
  <c r="S21" i="90"/>
  <c r="S20" i="90"/>
  <c r="S19" i="90"/>
  <c r="S18" i="90"/>
  <c r="S17" i="90"/>
  <c r="S16" i="90"/>
  <c r="S15" i="90"/>
  <c r="S14" i="90"/>
  <c r="S13" i="90"/>
  <c r="S12" i="90"/>
  <c r="S11" i="90"/>
  <c r="S10" i="90"/>
  <c r="S9" i="90"/>
  <c r="S8" i="90"/>
  <c r="T21" i="64" l="1"/>
  <c r="U21" i="64"/>
  <c r="S21" i="64"/>
  <c r="C21" i="64"/>
  <c r="G22" i="91"/>
  <c r="F22" i="91"/>
  <c r="E22" i="91"/>
  <c r="D22" i="91"/>
  <c r="C22" i="91"/>
  <c r="H21" i="91"/>
  <c r="H20" i="91"/>
  <c r="H19" i="91"/>
  <c r="H18" i="91"/>
  <c r="H17" i="91"/>
  <c r="H16" i="91"/>
  <c r="H15" i="91"/>
  <c r="H14" i="91"/>
  <c r="H13" i="91"/>
  <c r="H12" i="91"/>
  <c r="H11" i="91"/>
  <c r="H10" i="91"/>
  <c r="H9" i="91"/>
  <c r="H8" i="91"/>
  <c r="H22" i="91" l="1"/>
  <c r="K22" i="90"/>
  <c r="L22" i="90"/>
  <c r="M22" i="90"/>
  <c r="N22" i="90"/>
  <c r="O22" i="90"/>
  <c r="P22" i="90"/>
  <c r="Q22" i="90"/>
  <c r="R22" i="90"/>
  <c r="S22" i="90"/>
  <c r="C5" i="73" l="1"/>
  <c r="C22" i="90" l="1"/>
  <c r="D22" i="90" l="1"/>
  <c r="E22" i="90"/>
  <c r="F22" i="90"/>
  <c r="G22" i="90"/>
  <c r="H22" i="90"/>
  <c r="I22" i="90"/>
  <c r="J22" i="90"/>
  <c r="B8" i="121"/>
  <c r="B9" i="121"/>
  <c r="C8" i="73" l="1"/>
  <c r="C13" i="73" s="1"/>
  <c r="B10" i="121"/>
  <c r="B7" i="121" s="1"/>
  <c r="B6" i="121" l="1"/>
  <c r="B16" i="121"/>
  <c r="B14" i="121" s="1"/>
  <c r="D21" i="64"/>
  <c r="E21" i="64"/>
  <c r="F21" i="64"/>
  <c r="G21" i="64"/>
  <c r="H21" i="64"/>
  <c r="I21" i="64"/>
  <c r="J21" i="64"/>
  <c r="K21" i="64"/>
  <c r="L21" i="64"/>
  <c r="M21" i="64"/>
  <c r="N21" i="64"/>
  <c r="O21" i="64"/>
  <c r="P21" i="64"/>
  <c r="Q21" i="64"/>
  <c r="R21" i="64"/>
  <c r="B23" i="121" l="1"/>
  <c r="B21" i="121"/>
  <c r="B22" i="121"/>
  <c r="V8" i="64"/>
  <c r="V9" i="64"/>
  <c r="V10" i="64"/>
  <c r="V11" i="64"/>
  <c r="V12"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<sst xmlns="http://schemas.openxmlformats.org/spreadsheetml/2006/main" count="1265" uniqueCount="794">
  <si>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</si>
  <si>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</si>
  <si>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</si>
  <si>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</si>
  <si>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</si>
  <si>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</si>
  <si>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</si>
  <si>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</si>
  <si>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</si>
  <si>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</si>
  <si>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</si>
  <si>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</si>
  <si>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</si>
  <si>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</si>
  <si>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</si>
  <si>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</si>
  <si>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</si>
  <si>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</si>
  <si>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</si>
  <si>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</si>
  <si>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</si>
  <si>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</si>
  <si>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</si>
  <si>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</si>
  <si>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</si>
  <si>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</si>
  <si>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</si>
  <si>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</si>
  <si>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</si>
  <si>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</si>
  <si>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</si>
  <si>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</si>
  <si>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</si>
  <si>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</si>
  <si>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</si>
  <si>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</si>
  <si>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</si>
  <si>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</si>
  <si>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</si>
  <si>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</si>
  <si>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</si>
  <si>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</si>
  <si>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</si>
  <si>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</si>
  <si>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</si>
  <si>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</si>
  <si>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</si>
  <si>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</si>
  <si>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</si>
  <si>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</si>
  <si>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</si>
  <si>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</si>
  <si>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</si>
  <si>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</si>
  <si>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</si>
  <si>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</si>
  <si>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</si>
  <si>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</si>
  <si>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</si>
  <si>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</si>
  <si>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</si>
  <si>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</si>
  <si>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</si>
  <si>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</si>
  <si>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</si>
  <si>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</si>
  <si>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</si>
  <si>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</si>
  <si>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</si>
  <si>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</si>
  <si>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</si>
  <si>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</si>
  <si>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</si>
  <si>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</si>
  <si>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</si>
  <si>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</si>
  <si>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</si>
  <si>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</si>
  <si>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</si>
  <si>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</si>
  <si>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</si>
  <si>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</si>
  <si>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</si>
  <si>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</si>
  <si>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</si>
  <si>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</si>
  <si>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</si>
  <si>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</si>
  <si>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</si>
  <si>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</si>
  <si>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</si>
  <si>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</si>
  <si>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</si>
  <si>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</si>
  <si>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</si>
  <si>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</si>
  <si>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</si>
  <si>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</si>
  <si>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</si>
  <si>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</si>
  <si>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</si>
  <si>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</si>
  <si>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</si>
  <si>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</si>
  <si>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</si>
  <si>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</si>
  <si>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</si>
  <si>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</si>
  <si>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</si>
  <si>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</si>
  <si>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</si>
  <si>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</si>
  <si>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</si>
  <si>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</si>
  <si>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</si>
  <si>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</si>
  <si>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</si>
  <si>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</si>
  <si>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</si>
  <si>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</si>
  <si>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</si>
  <si>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</si>
  <si>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</si>
  <si>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</si>
  <si>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</si>
  <si>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</si>
  <si>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</si>
  <si>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</si>
  <si>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</si>
  <si>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</si>
  <si>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</si>
  <si>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</si>
  <si>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</si>
  <si>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</si>
  <si>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</si>
  <si>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</si>
  <si>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</si>
  <si>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</si>
  <si>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</si>
  <si>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</si>
  <si>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</si>
  <si>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</si>
  <si>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</si>
  <si>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</si>
  <si>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</si>
  <si>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</si>
  <si>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</si>
  <si>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</si>
  <si>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</si>
  <si>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</si>
  <si>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</si>
  <si>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</si>
  <si>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</si>
  <si>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</si>
  <si>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</si>
  <si>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</si>
  <si>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</si>
  <si>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</si>
  <si>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</si>
  <si>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</si>
  <si>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</si>
  <si>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</si>
  <si>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</si>
  <si>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</si>
  <si>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</si>
  <si>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</si>
  <si>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</si>
  <si>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</si>
  <si>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</si>
  <si>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</si>
  <si>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</si>
  <si>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</si>
  <si>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</si>
  <si>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</si>
  <si>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</si>
  <si>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</si>
  <si>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</si>
  <si>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</si>
  <si>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</si>
  <si>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</si>
  <si>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</si>
  <si>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</si>
  <si>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</si>
  <si>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</si>
  <si>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</si>
  <si>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</si>
  <si>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</si>
  <si>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</si>
  <si>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</si>
  <si>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</si>
  <si>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</si>
  <si>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</si>
  <si>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</si>
  <si>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</si>
  <si>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</si>
  <si>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</si>
  <si>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</si>
  <si>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</si>
  <si>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</si>
  <si>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</si>
  <si>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</si>
  <si>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</si>
  <si>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</si>
  <si>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</si>
  <si>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</si>
  <si>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</si>
  <si>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</si>
  <si>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</si>
  <si>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</si>
  <si>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</si>
  <si>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</si>
  <si>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</si>
  <si>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</si>
  <si>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</si>
  <si>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</si>
  <si>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</si>
  <si>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</si>
  <si>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</si>
  <si>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</si>
  <si>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</si>
  <si>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</si>
  <si>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</si>
  <si>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</si>
  <si>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</si>
  <si>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</si>
  <si>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</si>
  <si>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</si>
  <si>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</si>
  <si>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</si>
  <si>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</si>
  <si>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</si>
  <si>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</si>
  <si>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</si>
  <si>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</si>
  <si>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</si>
  <si>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</si>
  <si>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</si>
  <si>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</si>
  <si>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</si>
  <si>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</si>
  <si>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</si>
  <si>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</si>
  <si>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</si>
  <si>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</si>
  <si>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</si>
  <si>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</si>
  <si>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</si>
  <si>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</si>
  <si>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</si>
  <si>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</si>
  <si>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</si>
  <si>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</si>
  <si>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</si>
  <si>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</si>
  <si>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</si>
  <si>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</si>
  <si>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</si>
  <si>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</si>
  <si>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</si>
  <si>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</si>
  <si>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</si>
  <si>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</si>
  <si>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</si>
  <si>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</si>
  <si>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</si>
  <si>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</si>
  <si>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</si>
  <si>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</si>
  <si>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</si>
  <si>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</si>
  <si>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</si>
  <si>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</si>
  <si>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</si>
  <si>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</si>
  <si>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</si>
  <si>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</si>
  <si>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</si>
  <si>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</si>
  <si>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</si>
  <si>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</si>
  <si>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</si>
  <si>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</si>
  <si>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</si>
  <si>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</si>
  <si>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</si>
  <si>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</si>
  <si>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</si>
  <si>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</si>
  <si>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</si>
  <si>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</si>
  <si>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</si>
  <si>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</si>
  <si>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</si>
  <si>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</si>
  <si>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</si>
  <si>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</si>
  <si>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</si>
  <si>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</si>
  <si>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</si>
  <si>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</si>
  <si>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</si>
  <si>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</si>
  <si>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</si>
  <si>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</si>
  <si>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</si>
  <si>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</si>
  <si>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</si>
  <si>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</si>
  <si>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</si>
  <si>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</si>
  <si>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</si>
  <si>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</si>
  <si>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</si>
  <si>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</si>
  <si>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</si>
  <si>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</si>
  <si>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</si>
  <si>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</si>
  <si>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</si>
  <si>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</si>
  <si>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</si>
  <si>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</si>
  <si>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</si>
  <si>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</si>
  <si>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</si>
  <si>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</si>
  <si>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</si>
  <si>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</si>
  <si>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</si>
  <si>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</si>
  <si>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</si>
  <si>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</si>
  <si>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</si>
  <si>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</si>
  <si>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</si>
  <si>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</si>
  <si>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</si>
  <si>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</si>
  <si>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</si>
  <si>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</si>
  <si>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</si>
  <si>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</si>
  <si>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</si>
  <si>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</si>
  <si>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</si>
  <si>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</si>
  <si>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</si>
  <si>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</si>
  <si>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</si>
  <si>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</si>
  <si>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</si>
  <si>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</si>
  <si>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</si>
  <si>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</si>
  <si>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</si>
  <si>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</si>
  <si>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</si>
  <si>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</si>
  <si>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</si>
  <si>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</si>
  <si>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</si>
  <si>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</si>
  <si>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</si>
  <si>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</si>
  <si>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</si>
  <si>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</si>
  <si>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</si>
  <si>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</si>
  <si>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</si>
  <si>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</si>
  <si>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</si>
  <si>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</si>
  <si>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</si>
  <si>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</si>
  <si>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</si>
  <si>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</si>
  <si>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</si>
  <si>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</si>
  <si>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</si>
  <si>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</si>
  <si>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</si>
  <si>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</si>
  <si>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</si>
  <si>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</si>
  <si>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</si>
  <si>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</si>
  <si>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</si>
  <si>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</si>
  <si>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</si>
  <si>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</si>
  <si>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</si>
  <si>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</si>
  <si>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</si>
  <si>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</si>
  <si>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</si>
  <si>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</si>
  <si>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</si>
  <si>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</si>
  <si>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</si>
  <si>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</si>
  <si>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</si>
  <si>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</si>
  <si>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</si>
  <si>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</si>
  <si>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</si>
  <si>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</si>
  <si>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</si>
  <si>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</si>
  <si>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</si>
  <si>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</si>
  <si>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</si>
  <si>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</si>
  <si>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</si>
  <si>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</si>
  <si>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</si>
  <si>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</si>
  <si>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</si>
  <si>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</si>
  <si>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</si>
  <si>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</si>
  <si>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</si>
  <si>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</si>
  <si>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</si>
  <si>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</si>
  <si>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</si>
  <si>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</si>
  <si>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</si>
  <si>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</si>
  <si>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</si>
  <si>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</si>
  <si>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</si>
  <si>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</si>
  <si>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</si>
  <si>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</si>
  <si>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</si>
  <si>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</si>
  <si>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</si>
  <si>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</si>
  <si>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</si>
  <si>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</si>
  <si>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</si>
  <si>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</si>
  <si>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</si>
  <si>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</si>
  <si>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</si>
  <si>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</si>
  <si>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</si>
  <si>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</si>
  <si>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</si>
  <si>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</si>
  <si>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</si>
  <si>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</si>
  <si>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</si>
  <si>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</si>
  <si>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</si>
  <si>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</si>
  <si>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</si>
  <si>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</si>
  <si>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</si>
  <si>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</si>
  <si>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</si>
  <si>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</si>
  <si>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</si>
  <si>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</si>
  <si>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</si>
  <si>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</si>
  <si>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</si>
  <si>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</si>
  <si>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</si>
  <si>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</si>
  <si>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</si>
  <si>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</si>
  <si>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</si>
  <si>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</si>
  <si>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</si>
  <si>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</si>
  <si>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</si>
  <si>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</si>
  <si>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</si>
  <si>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</si>
  <si>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</si>
  <si>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</si>
  <si>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</si>
  <si>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</si>
  <si>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</si>
  <si>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</si>
  <si>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</si>
  <si>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</si>
  <si>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</si>
  <si>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</si>
  <si>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</si>
  <si>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</si>
  <si>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</si>
  <si>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</si>
  <si>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</si>
  <si>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</si>
  <si>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</si>
  <si>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</si>
  <si>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</si>
  <si>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</si>
  <si>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</si>
  <si>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</si>
  <si>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</si>
  <si>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</si>
  <si>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</si>
  <si>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</si>
  <si>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</si>
  <si>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</si>
  <si>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</si>
  <si>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</si>
  <si>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</si>
  <si>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</si>
  <si>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</si>
  <si>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</si>
  <si>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</si>
  <si>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</si>
  <si>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</si>
  <si>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</si>
  <si>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</si>
  <si>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</si>
  <si>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</si>
  <si>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</si>
  <si>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</si>
  <si>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</si>
  <si>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</si>
  <si>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</si>
  <si>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</si>
  <si>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</si>
  <si>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</si>
  <si>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</si>
  <si>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</si>
  <si>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</si>
  <si>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</si>
  <si>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</si>
  <si>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</si>
  <si>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</si>
  <si>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</si>
  <si>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</si>
  <si>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</si>
  <si>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</si>
  <si>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</si>
  <si>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</si>
  <si>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</si>
  <si>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</si>
  <si>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</si>
  <si>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</si>
  <si>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</si>
  <si>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</si>
  <si>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</si>
  <si>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</si>
  <si>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</si>
  <si>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</si>
  <si>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</si>
  <si>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</si>
  <si>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</si>
  <si>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</si>
  <si>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</si>
  <si>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</si>
  <si>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</si>
  <si>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</si>
  <si>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</si>
  <si>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</si>
  <si>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</si>
  <si>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</si>
  <si>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</si>
  <si>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</si>
  <si>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</si>
  <si>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</si>
  <si>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</si>
  <si>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</si>
  <si>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</si>
  <si>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</si>
  <si>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</si>
  <si>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</si>
  <si>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</si>
  <si>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</si>
  <si>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</si>
  <si>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</si>
  <si>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</si>
  <si>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</si>
  <si>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</si>
  <si>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</si>
  <si>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</si>
  <si>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</si>
  <si>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</si>
  <si>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</si>
  <si>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</si>
  <si>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</si>
  <si>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</si>
  <si>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</si>
  <si>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</si>
  <si>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</si>
  <si>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</si>
  <si>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</si>
  <si>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</si>
  <si>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</si>
  <si>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</si>
  <si>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</si>
  <si>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</si>
  <si>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</si>
  <si>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</si>
  <si>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</si>
  <si>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</si>
  <si>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</si>
  <si>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</si>
  <si>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</si>
  <si>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</si>
  <si>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</si>
  <si>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</si>
  <si>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</si>
  <si>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</si>
  <si>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</si>
  <si>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</si>
  <si>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</si>
  <si>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</si>
  <si>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</si>
  <si>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</si>
  <si>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</si>
  <si>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</si>
  <si>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</si>
  <si>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</si>
  <si>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</si>
  <si>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</si>
  <si>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</si>
  <si>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</si>
  <si>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</si>
  <si>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</si>
  <si>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</si>
  <si>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</si>
  <si>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</si>
  <si>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</si>
  <si>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</si>
  <si>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</si>
  <si>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</si>
  <si>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</si>
  <si>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</si>
  <si>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</si>
  <si>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</si>
  <si>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</si>
  <si>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</si>
  <si>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</si>
  <si>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</si>
  <si>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</si>
  <si>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</si>
  <si>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</si>
  <si>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</si>
  <si>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</si>
  <si>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</si>
  <si>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</si>
  <si>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</si>
  <si>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</si>
  <si>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</si>
  <si>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</si>
  <si>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</si>
  <si>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</si>
  <si>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</si>
  <si>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</si>
  <si>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</si>
  <si>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</si>
  <si>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</si>
  <si>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</si>
  <si>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</si>
  <si>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</si>
  <si>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</si>
  <si>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</si>
  <si>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</si>
  <si>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</si>
  <si>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</si>
  <si>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</si>
  <si>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</si>
  <si>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</si>
  <si>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</si>
  <si>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</si>
  <si>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</si>
  <si>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</si>
  <si>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</si>
  <si>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</si>
  <si>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</si>
  <si>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</si>
  <si>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</si>
  <si>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</si>
  <si>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</si>
  <si>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</si>
  <si>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</si>
  <si>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</si>
  <si>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</si>
  <si>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</si>
  <si>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</si>
  <si>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</si>
  <si>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</si>
  <si>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</si>
  <si>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</si>
  <si>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</si>
  <si>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</si>
  <si>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</si>
  <si>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</si>
  <si>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</si>
  <si>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</si>
  <si>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</si>
  <si>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</si>
  <si>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</si>
  <si>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</si>
  <si>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</si>
  <si>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</si>
  <si>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</si>
  <si>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</si>
  <si>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</si>
  <si>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</si>
  <si>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</si>
  <si>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</si>
  <si>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</si>
  <si>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</si>
  <si>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</si>
  <si>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</si>
  <si>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</si>
  <si>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</si>
  <si>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</si>
  <si>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</si>
  <si>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</si>
  <si>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</si>
  <si>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</si>
  <si>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</si>
  <si>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</si>
  <si>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</si>
  <si>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</si>
  <si>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</si>
  <si>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</si>
  <si>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</si>
  <si>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</si>
  <si>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</si>
  <si>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</si>
  <si>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</si>
  <si>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</si>
  <si>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</si>
  <si>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</si>
  <si>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</si>
  <si>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</si>
  <si>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</si>
  <si>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</si>
  <si>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</si>
  <si>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</si>
  <si>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</si>
  <si>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</si>
  <si>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</si>
  <si>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</si>
  <si>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</si>
  <si>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</si>
  <si>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</si>
  <si>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</si>
  <si>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</si>
  <si>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</si>
  <si>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</si>
  <si>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</si>
  <si>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</si>
  <si>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JSC Silk Bank</t>
  </si>
  <si>
    <t>I.Managadze</t>
  </si>
  <si>
    <t>A.Khoroshvili</t>
  </si>
  <si>
    <t>www.silkbank.ge</t>
  </si>
  <si>
    <t>Irakli Managadze</t>
  </si>
  <si>
    <t>Independent chair</t>
  </si>
  <si>
    <t>Vasil Kenkishvili</t>
  </si>
  <si>
    <t>Non-independent member</t>
  </si>
  <si>
    <t>Archil Lursmanashvili</t>
  </si>
  <si>
    <t>Mzia Kokuashvili</t>
  </si>
  <si>
    <t>Independent member</t>
  </si>
  <si>
    <t>Nana Chkhobadze</t>
  </si>
  <si>
    <t>Aleksi Khoroshvili</t>
  </si>
  <si>
    <t>General Director</t>
  </si>
  <si>
    <t>George Gibradze</t>
  </si>
  <si>
    <t>Legal Director</t>
  </si>
  <si>
    <t>Natia Merabishvili</t>
  </si>
  <si>
    <t>Director of Operations Management</t>
  </si>
  <si>
    <t>Irakli Bendeliani</t>
  </si>
  <si>
    <t>Director of Information Teqnology</t>
  </si>
  <si>
    <t>Giorgi Kaloiani</t>
  </si>
  <si>
    <t>Risk Director</t>
  </si>
  <si>
    <t>Davit Ninidze</t>
  </si>
  <si>
    <t>Director of Innovation and Products</t>
  </si>
  <si>
    <t>SILK ROAD GROUP HOLDING (MALTA) LIMITED, MALTA</t>
  </si>
  <si>
    <t xml:space="preserve">Partomta LLC  </t>
  </si>
  <si>
    <t>JSC Silk Holding</t>
  </si>
  <si>
    <t>SILK ROAD GROUP HOLDING (MALTA) LIMITED, /MALTA/</t>
  </si>
  <si>
    <t>RAMISHVILI GEORGE</t>
  </si>
  <si>
    <t>TOPURIA ALEXSI</t>
  </si>
  <si>
    <t>David Franz Borger, Germany</t>
  </si>
  <si>
    <t>Private Company Limited by Shares BREITENBERG PTE. LTD,  Singapore</t>
  </si>
  <si>
    <t>2.1.1</t>
  </si>
  <si>
    <t>TATISHEV YERKIN, /KAZAKHSTAN/</t>
  </si>
  <si>
    <t>Silk Holding JSC</t>
  </si>
  <si>
    <t>Aleksandre Khetaguri</t>
  </si>
  <si>
    <t>Table 9 (Capital), N15</t>
  </si>
  <si>
    <t>Table 9 (Capital), N38</t>
  </si>
  <si>
    <t>Table 9 (Capital), N2</t>
  </si>
  <si>
    <t>Table 9 (Capital), N6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</si>
</sst>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60" formatCode="_(* #,##0.00000_);_(* \(#,##0.000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auto="1"/>
      </left>
      <right style="medium">
        <color indexed="64"/>
      </right>
      <top style="thin">
        <color auto="1"/>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68"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2" applyNumberFormat="0" applyFill="0" applyAlignment="0" applyProtection="0"/>
    <xf numFmtId="169" fontId="38" fillId="0" borderId="42" applyNumberFormat="0" applyFill="0" applyAlignment="0" applyProtection="0"/>
    <xf numFmtId="0"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69" fontId="39" fillId="0" borderId="43" applyNumberFormat="0" applyFill="0" applyAlignment="0" applyProtection="0"/>
    <xf numFmtId="0"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0" fontId="52" fillId="0" borderId="45"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6"/>
    <xf numFmtId="169" fontId="9" fillId="0" borderId="46"/>
    <xf numFmtId="168"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9"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168"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8" fillId="0" borderId="50"/>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1" fillId="0" borderId="0"/>
    <xf numFmtId="0" fontId="148"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8" applyFont="0" applyBorder="0">
      <alignment horizontal="center" wrapText="1"/>
    </xf>
    <xf numFmtId="3" fontId="2" fillId="74" borderId="127"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9" fillId="0" borderId="0" applyFont="0" applyFill="0" applyBorder="0" applyAlignment="0" applyProtection="0"/>
    <xf numFmtId="8" fontId="150" fillId="0" borderId="0" applyFont="0" applyFill="0" applyBorder="0" applyAlignment="0" applyProtection="0"/>
    <xf numFmtId="8"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7" fontId="149" fillId="0" borderId="0" applyFont="0" applyFill="0" applyBorder="0" applyAlignment="0" applyProtection="0"/>
    <xf numFmtId="7" fontId="149" fillId="0" borderId="0" applyFont="0" applyFill="0" applyBorder="0" applyAlignment="0" applyProtection="0"/>
    <xf numFmtId="204" fontId="149" fillId="0" borderId="0" applyFont="0" applyFill="0" applyBorder="0" applyAlignment="0" applyProtection="0"/>
    <xf numFmtId="204"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0" fillId="0" borderId="0" applyFont="0" applyFill="0" applyBorder="0" applyAlignment="0" applyProtection="0"/>
    <xf numFmtId="5"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06" fontId="154" fillId="0" borderId="0" applyFont="0" applyFill="0" applyBorder="0" applyAlignment="0" applyProtection="0"/>
    <xf numFmtId="0" fontId="19" fillId="0" borderId="0" applyFont="0" applyFill="0" applyBorder="0" applyAlignment="0" applyProtection="0"/>
    <xf numFmtId="207" fontId="155" fillId="0" borderId="0" applyFont="0" applyFill="0" applyBorder="0" applyAlignment="0" applyProtection="0"/>
    <xf numFmtId="208" fontId="155" fillId="0" borderId="0" applyFont="0" applyFill="0" applyBorder="0" applyAlignment="0" applyProtection="0"/>
    <xf numFmtId="209" fontId="155" fillId="0" borderId="0" applyFont="0" applyFill="0" applyBorder="0" applyAlignment="0" applyProtection="0"/>
    <xf numFmtId="210" fontId="155" fillId="0" borderId="0" applyFont="0" applyFill="0" applyBorder="0" applyAlignment="0" applyProtection="0"/>
    <xf numFmtId="0" fontId="155" fillId="0" borderId="0"/>
    <xf numFmtId="0" fontId="19" fillId="0" borderId="0" applyFont="0" applyFill="0" applyBorder="0" applyAlignment="0" applyProtection="0"/>
    <xf numFmtId="211"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6"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4" fillId="0" borderId="143"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7" fillId="0" borderId="144" applyNumberFormat="0" applyFill="0" applyProtection="0">
      <alignment horizontal="center"/>
    </xf>
    <xf numFmtId="0" fontId="167"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7">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4" fillId="0" borderId="0" applyFill="0" applyBorder="0" applyAlignment="0" applyProtection="0"/>
    <xf numFmtId="239" fontId="174" fillId="0" borderId="0" applyFill="0" applyBorder="0" applyAlignment="0" applyProtection="0"/>
    <xf numFmtId="239"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5" fillId="0" borderId="68"/>
    <xf numFmtId="0" fontId="161"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7"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11" applyBorder="0"/>
    <xf numFmtId="0" fontId="28" fillId="0" borderId="111"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0" fillId="0" borderId="0" applyNumberForma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0" fontId="181" fillId="96" borderId="14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27" applyNumberFormat="0" applyFont="0" applyAlignment="0"/>
    <xf numFmtId="3" fontId="182" fillId="88" borderId="127" applyNumberFormat="0" applyFont="0" applyAlignment="0"/>
    <xf numFmtId="3" fontId="182" fillId="88" borderId="127" applyNumberFormat="0" applyFont="0" applyAlignment="0"/>
    <xf numFmtId="3" fontId="182" fillId="88" borderId="127" applyNumberFormat="0" applyFont="0" applyAlignment="0"/>
    <xf numFmtId="3" fontId="182" fillId="88" borderId="127"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247" fontId="180" fillId="107" borderId="127" applyNumberFormat="0" applyFill="0" applyBorder="0" applyAlignment="0" applyProtection="0"/>
    <xf numFmtId="0"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247" fontId="180" fillId="107" borderId="127" applyNumberFormat="0" applyFill="0" applyBorder="0" applyAlignment="0" applyProtection="0"/>
    <xf numFmtId="0" fontId="180" fillId="107" borderId="127" applyNumberFormat="0" applyFill="0" applyBorder="0" applyAlignment="0" applyProtection="0"/>
    <xf numFmtId="0" fontId="183" fillId="0" borderId="14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47" applyNumberFormat="0" applyAlignment="0" applyProtection="0"/>
    <xf numFmtId="0" fontId="184" fillId="108" borderId="147" applyNumberFormat="0" applyAlignment="0" applyProtection="0"/>
    <xf numFmtId="0" fontId="185" fillId="0" borderId="0" applyNumberFormat="0" applyFill="0" applyAlignment="0"/>
    <xf numFmtId="0" fontId="186" fillId="0" borderId="148" applyNumberFormat="0" applyFont="0" applyFill="0" applyAlignment="0"/>
    <xf numFmtId="248"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9"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1" fillId="0" borderId="0" applyFont="0" applyFill="0" applyBorder="0" applyAlignment="0" applyProtection="0"/>
    <xf numFmtId="250" fontId="192" fillId="0" borderId="0"/>
    <xf numFmtId="0" fontId="193" fillId="0" borderId="150"/>
    <xf numFmtId="251" fontId="2" fillId="0" borderId="0"/>
    <xf numFmtId="0" fontId="193" fillId="0" borderId="151"/>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52">
      <alignment horizontal="center" vertical="center"/>
    </xf>
    <xf numFmtId="0" fontId="184" fillId="108" borderId="152">
      <alignment horizontal="center" vertical="center"/>
    </xf>
    <xf numFmtId="0" fontId="197" fillId="0" borderId="0" applyProtection="0">
      <alignment horizontal="center"/>
    </xf>
    <xf numFmtId="0" fontId="197"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172" fontId="161" fillId="0" borderId="0">
      <alignment vertical="top"/>
    </xf>
    <xf numFmtId="172" fontId="161" fillId="0" borderId="0">
      <alignment vertical="top"/>
    </xf>
    <xf numFmtId="172" fontId="161" fillId="0" borderId="0">
      <alignment vertical="top"/>
    </xf>
    <xf numFmtId="0" fontId="45" fillId="0" borderId="0" applyNumberFormat="0" applyFill="0" applyBorder="0" applyProtection="0">
      <alignment horizontal="right"/>
    </xf>
    <xf numFmtId="172" fontId="200" fillId="0" borderId="0">
      <alignment horizontal="right"/>
    </xf>
    <xf numFmtId="172" fontId="200" fillId="0" borderId="0">
      <alignment horizontal="right"/>
    </xf>
    <xf numFmtId="172" fontId="200" fillId="0" borderId="0">
      <alignment horizontal="right"/>
    </xf>
    <xf numFmtId="0" fontId="200" fillId="0" borderId="0">
      <alignment horizontal="left"/>
    </xf>
    <xf numFmtId="0" fontId="201" fillId="74" borderId="0" applyNumberFormat="0" applyBorder="0" applyAlignment="0" applyProtection="0"/>
    <xf numFmtId="252"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252"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252"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2" fillId="72" borderId="0"/>
    <xf numFmtId="0" fontId="202" fillId="0" borderId="1" applyNumberFormat="0" applyFont="0" applyFill="0" applyAlignment="0" applyProtection="0"/>
    <xf numFmtId="0" fontId="202" fillId="0" borderId="153" applyNumberFormat="0" applyFont="0" applyFill="0" applyAlignment="0" applyProtection="0"/>
    <xf numFmtId="0" fontId="150" fillId="0" borderId="111" applyNumberFormat="0" applyFont="0" applyFill="0" applyAlignment="0" applyProtection="0"/>
    <xf numFmtId="0" fontId="150" fillId="0" borderId="111" applyNumberFormat="0" applyFont="0" applyFill="0" applyAlignment="0" applyProtection="0"/>
    <xf numFmtId="0" fontId="150" fillId="0" borderId="70" applyNumberFormat="0" applyFont="0" applyFill="0" applyAlignment="0" applyProtection="0"/>
    <xf numFmtId="0" fontId="150" fillId="0" borderId="70" applyNumberFormat="0" applyFont="0" applyFill="0" applyAlignment="0" applyProtection="0"/>
    <xf numFmtId="0" fontId="150" fillId="0" borderId="70" applyNumberFormat="0" applyFont="0" applyFill="0" applyAlignment="0" applyProtection="0"/>
    <xf numFmtId="0" fontId="150" fillId="0" borderId="68" applyNumberFormat="0" applyFont="0" applyFill="0" applyAlignment="0" applyProtection="0"/>
    <xf numFmtId="0" fontId="150" fillId="0" borderId="68"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0" fontId="2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0"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7" fontId="8"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8" fontId="203"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4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9" fontId="203"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04" fillId="109" borderId="149" applyNumberFormat="0" applyAlignment="0" applyProtection="0"/>
    <xf numFmtId="0" fontId="146" fillId="8" borderId="32" applyNumberFormat="0" applyAlignment="0" applyProtection="0"/>
    <xf numFmtId="3" fontId="45" fillId="41" borderId="70">
      <protection hidden="1"/>
    </xf>
    <xf numFmtId="0" fontId="204"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04" fillId="109" borderId="149" applyNumberFormat="0" applyAlignment="0" applyProtection="0"/>
    <xf numFmtId="0" fontId="204"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70" applyBorder="0"/>
    <xf numFmtId="260" fontId="206"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vertical="center"/>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9" fillId="0" borderId="154"/>
    <xf numFmtId="201" fontId="210" fillId="0" borderId="0" applyFont="0" applyFill="0" applyBorder="0" applyAlignment="0" applyProtection="0"/>
    <xf numFmtId="0" fontId="211" fillId="0" borderId="0"/>
    <xf numFmtId="0" fontId="211" fillId="0" borderId="0"/>
    <xf numFmtId="0" fontId="211" fillId="0" borderId="0"/>
    <xf numFmtId="0" fontId="211" fillId="0" borderId="0"/>
    <xf numFmtId="261" fontId="2" fillId="0" borderId="0"/>
    <xf numFmtId="261" fontId="2" fillId="0" borderId="0"/>
    <xf numFmtId="261" fontId="2" fillId="0" borderId="0"/>
    <xf numFmtId="261" fontId="2" fillId="0" borderId="0"/>
    <xf numFmtId="217" fontId="212" fillId="0" borderId="0">
      <alignment horizontal="right" vertical="center" wrapText="1"/>
    </xf>
    <xf numFmtId="217" fontId="212" fillId="0" borderId="0">
      <alignment horizontal="right" vertical="center" wrapText="1"/>
    </xf>
    <xf numFmtId="217" fontId="212"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4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3" fillId="0" borderId="0" applyFont="0" applyFill="0" applyBorder="0" applyAlignment="0" applyProtection="0">
      <alignment horizontal="right"/>
    </xf>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3"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3"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5"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8">
      <alignment vertical="center"/>
    </xf>
    <xf numFmtId="201" fontId="2" fillId="0" borderId="0" applyFont="0" applyFill="0" applyBorder="0" applyAlignment="0" applyProtection="0"/>
    <xf numFmtId="3" fontId="210"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8">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8">
      <alignment vertical="center"/>
    </xf>
    <xf numFmtId="201" fontId="2" fillId="0" borderId="0" applyFont="0" applyFill="0" applyBorder="0" applyAlignment="0" applyProtection="0"/>
    <xf numFmtId="3" fontId="210"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8">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8">
      <alignment vertical="center"/>
    </xf>
    <xf numFmtId="201" fontId="2" fillId="0" borderId="0" applyFont="0" applyFill="0" applyBorder="0" applyAlignment="0" applyProtection="0"/>
    <xf numFmtId="3" fontId="210"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8">
      <alignment vertical="center"/>
    </xf>
    <xf numFmtId="221" fontId="149" fillId="0" borderId="0" applyFont="0" applyFill="0" applyBorder="0" applyAlignment="0" applyProtection="0"/>
    <xf numFmtId="221" fontId="149" fillId="0" borderId="0" applyFont="0" applyFill="0" applyBorder="0" applyAlignment="0" applyProtection="0"/>
    <xf numFmtId="3" fontId="210" fillId="0" borderId="138">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8">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3" fontId="210" fillId="0" borderId="138">
      <alignment vertical="center"/>
    </xf>
    <xf numFmtId="0" fontId="29" fillId="73" borderId="155" applyNumberFormat="0" applyFont="0" applyAlignment="0" applyProtection="0"/>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71" fillId="73" borderId="155"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8" fillId="0" borderId="0" applyFill="0" applyBorder="0">
      <alignment horizontal="left"/>
    </xf>
    <xf numFmtId="0" fontId="219"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31" applyNumberFormat="0" applyFill="0" applyBorder="0" applyAlignment="0" applyProtection="0">
      <alignment horizontal="center"/>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1" fillId="0" borderId="131" applyNumberFormat="0" applyFill="0" applyBorder="0" applyAlignment="0" applyProtection="0">
      <alignment horizontal="center"/>
      <protection locked="0"/>
    </xf>
    <xf numFmtId="0" fontId="221" fillId="0" borderId="131" applyNumberFormat="0" applyFill="0" applyBorder="0" applyAlignment="0" applyProtection="0">
      <alignment horizontal="center"/>
      <protection locked="0"/>
    </xf>
    <xf numFmtId="3" fontId="210" fillId="0" borderId="138">
      <alignment vertical="center"/>
    </xf>
    <xf numFmtId="0" fontId="221" fillId="0" borderId="131" applyNumberFormat="0" applyFill="0" applyBorder="0" applyAlignment="0" applyProtection="0">
      <alignment horizontal="center"/>
      <protection locked="0"/>
    </xf>
    <xf numFmtId="0" fontId="221" fillId="0" borderId="131" applyNumberFormat="0" applyFill="0" applyBorder="0" applyAlignment="0" applyProtection="0">
      <alignment horizontal="center"/>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3" fontId="223" fillId="0" borderId="156" applyNumberFormat="0" applyAlignment="0">
      <alignment vertical="center"/>
    </xf>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3" fontId="210" fillId="0" borderId="138">
      <alignment vertical="center"/>
    </xf>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 fillId="0" borderId="0" applyFont="0" applyFill="0" applyBorder="0" applyAlignment="0" applyProtection="0"/>
    <xf numFmtId="265" fontId="224"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0" fillId="0" borderId="138">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8">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21"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3" fontId="210"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3" fillId="0" borderId="0" applyFont="0" applyFill="0" applyBorder="0" applyAlignment="0" applyProtection="0">
      <alignment horizontal="right"/>
    </xf>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67" fontId="163" fillId="0" borderId="0" applyFont="0" applyFill="0" applyBorder="0" applyAlignment="0" applyProtection="0">
      <alignment horizontal="right"/>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8">
      <alignment vertical="center"/>
    </xf>
    <xf numFmtId="3" fontId="210" fillId="0" borderId="138">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3" fontId="210" fillId="0" borderId="138">
      <alignment vertical="center"/>
    </xf>
    <xf numFmtId="3" fontId="210" fillId="0" borderId="138">
      <alignment vertical="center"/>
    </xf>
    <xf numFmtId="267" fontId="163" fillId="0" borderId="0" applyFont="0" applyFill="0" applyBorder="0" applyProtection="0"/>
    <xf numFmtId="267" fontId="163" fillId="0" borderId="0" applyFont="0" applyFill="0" applyBorder="0" applyProtection="0"/>
    <xf numFmtId="3" fontId="210" fillId="0" borderId="138">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8">
      <alignment vertical="center"/>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197" fontId="2" fillId="0" borderId="0" applyFont="0" applyFill="0" applyBorder="0" applyAlignment="0" applyProtection="0"/>
    <xf numFmtId="267" fontId="163" fillId="0" borderId="0" applyFont="0" applyFill="0" applyBorder="0" applyProtection="0"/>
    <xf numFmtId="3" fontId="210" fillId="0" borderId="138">
      <alignment vertical="center"/>
    </xf>
    <xf numFmtId="267" fontId="163" fillId="0" borderId="0" applyFont="0" applyFill="0" applyBorder="0" applyProtection="0"/>
    <xf numFmtId="267" fontId="163" fillId="0" borderId="0" applyFont="0" applyFill="0" applyBorder="0" applyProtection="0"/>
    <xf numFmtId="3" fontId="210" fillId="0" borderId="138">
      <alignment vertical="center"/>
    </xf>
    <xf numFmtId="197" fontId="2" fillId="0" borderId="0" applyFont="0" applyFill="0" applyBorder="0" applyAlignment="0" applyProtection="0"/>
    <xf numFmtId="3" fontId="210" fillId="0" borderId="138">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0" fillId="0" borderId="138">
      <alignment vertical="center"/>
    </xf>
    <xf numFmtId="3" fontId="210" fillId="0" borderId="138">
      <alignment vertical="center"/>
    </xf>
    <xf numFmtId="268" fontId="225" fillId="0" borderId="0"/>
    <xf numFmtId="0" fontId="2" fillId="0" borderId="0" applyNumberFormat="0" applyFont="0" applyFill="0" applyBorder="0" applyAlignment="0" applyProtection="0"/>
    <xf numFmtId="268" fontId="225" fillId="0" borderId="0"/>
    <xf numFmtId="3" fontId="210" fillId="0" borderId="138">
      <alignment vertical="center"/>
    </xf>
    <xf numFmtId="268" fontId="225" fillId="0" borderId="0"/>
    <xf numFmtId="3" fontId="210" fillId="0" borderId="138">
      <alignment vertical="center"/>
    </xf>
    <xf numFmtId="268" fontId="225"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268" fontId="225" fillId="0" borderId="0"/>
    <xf numFmtId="268" fontId="225" fillId="0" borderId="0"/>
    <xf numFmtId="3" fontId="210" fillId="0" borderId="138">
      <alignment vertical="center"/>
    </xf>
    <xf numFmtId="3" fontId="210" fillId="0" borderId="138">
      <alignment vertical="center"/>
    </xf>
    <xf numFmtId="0" fontId="225" fillId="0" borderId="0"/>
    <xf numFmtId="0" fontId="2" fillId="0" borderId="0" applyNumberFormat="0" applyFont="0" applyFill="0" applyBorder="0" applyAlignment="0" applyProtection="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268" fontId="225" fillId="0" borderId="0"/>
    <xf numFmtId="3" fontId="210" fillId="0" borderId="138">
      <alignment vertical="center"/>
    </xf>
    <xf numFmtId="268" fontId="225" fillId="0" borderId="0"/>
    <xf numFmtId="268" fontId="225" fillId="0" borderId="0"/>
    <xf numFmtId="3" fontId="210" fillId="0" borderId="138">
      <alignment vertical="center"/>
    </xf>
    <xf numFmtId="3" fontId="210" fillId="0" borderId="138">
      <alignment vertical="center"/>
    </xf>
    <xf numFmtId="0" fontId="225" fillId="0" borderId="0"/>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268" fontId="225" fillId="0" borderId="0"/>
    <xf numFmtId="268" fontId="225" fillId="0" borderId="0"/>
    <xf numFmtId="3" fontId="210" fillId="0" borderId="138">
      <alignment vertical="center"/>
    </xf>
    <xf numFmtId="268" fontId="225" fillId="0" borderId="0"/>
    <xf numFmtId="3" fontId="210" fillId="0" borderId="138">
      <alignment vertical="center"/>
    </xf>
    <xf numFmtId="268" fontId="225" fillId="0" borderId="0"/>
    <xf numFmtId="3" fontId="210" fillId="0" borderId="138">
      <alignment vertical="center"/>
    </xf>
    <xf numFmtId="268" fontId="225" fillId="0" borderId="0"/>
    <xf numFmtId="3" fontId="210" fillId="0" borderId="138">
      <alignment vertical="center"/>
    </xf>
    <xf numFmtId="3" fontId="210" fillId="0" borderId="138">
      <alignment vertical="center"/>
    </xf>
    <xf numFmtId="268" fontId="225" fillId="0" borderId="0"/>
    <xf numFmtId="3" fontId="210" fillId="0" borderId="138">
      <alignment vertical="center"/>
    </xf>
    <xf numFmtId="268" fontId="225" fillId="0" borderId="0"/>
    <xf numFmtId="268" fontId="225" fillId="0" borderId="0"/>
    <xf numFmtId="3" fontId="210" fillId="0" borderId="138">
      <alignment vertical="center"/>
    </xf>
    <xf numFmtId="3" fontId="210" fillId="0" borderId="138">
      <alignment vertical="center"/>
    </xf>
    <xf numFmtId="268" fontId="225" fillId="0" borderId="0"/>
    <xf numFmtId="3" fontId="210" fillId="0" borderId="138">
      <alignment vertical="center"/>
    </xf>
    <xf numFmtId="268" fontId="225" fillId="0" borderId="0"/>
    <xf numFmtId="3" fontId="210" fillId="0" borderId="138">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7" applyNumberFormat="0" applyFont="0" applyBorder="0" applyAlignment="0" applyProtection="0">
      <alignment horizontal="centerContinuous"/>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2" fillId="0" borderId="0" applyNumberFormat="0" applyFont="0" applyFill="0" applyBorder="0" applyAlignment="0" applyProtection="0"/>
    <xf numFmtId="0" fontId="9" fillId="69" borderId="157" applyNumberFormat="0" applyFont="0" applyBorder="0" applyProtection="0"/>
    <xf numFmtId="3" fontId="210" fillId="0" borderId="138">
      <alignment vertical="center"/>
    </xf>
    <xf numFmtId="0" fontId="2" fillId="0" borderId="0" applyNumberFormat="0" applyFont="0" applyFill="0" applyBorder="0" applyAlignment="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0" fillId="0" borderId="138">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28" fillId="119" borderId="106" applyNumberFormat="0" applyBorder="0">
      <alignment horizontal="left"/>
    </xf>
    <xf numFmtId="0" fontId="228" fillId="119" borderId="106" applyNumberFormat="0" applyBorder="0">
      <alignment horizontal="left"/>
    </xf>
    <xf numFmtId="3" fontId="210" fillId="0" borderId="138">
      <alignment vertical="center"/>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3" fontId="210" fillId="0" borderId="138">
      <alignment vertical="center"/>
    </xf>
    <xf numFmtId="14" fontId="229" fillId="0" borderId="0"/>
    <xf numFmtId="271" fontId="212" fillId="0" borderId="0">
      <alignment horizontal="left" vertical="center" wrapText="1"/>
    </xf>
    <xf numFmtId="271" fontId="212" fillId="0" borderId="0">
      <alignment horizontal="left" vertical="center" wrapText="1"/>
    </xf>
    <xf numFmtId="271"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8">
      <alignment vertical="center"/>
    </xf>
    <xf numFmtId="0" fontId="212" fillId="0" borderId="0">
      <alignment horizontal="left" vertical="center" wrapText="1"/>
    </xf>
    <xf numFmtId="3" fontId="210" fillId="0" borderId="138">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3"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8">
      <alignment vertical="center"/>
    </xf>
    <xf numFmtId="22" fontId="29" fillId="0" borderId="0" applyFill="0" applyBorder="0" applyAlignment="0"/>
    <xf numFmtId="3" fontId="210" fillId="0" borderId="13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8">
      <alignment vertical="center"/>
    </xf>
    <xf numFmtId="172" fontId="202" fillId="0" borderId="0" applyFont="0" applyFill="0" applyBorder="0" applyProtection="0">
      <alignment horizontal="right"/>
    </xf>
    <xf numFmtId="179"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0"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8">
      <alignment vertical="center"/>
    </xf>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8">
      <alignment vertical="center"/>
    </xf>
    <xf numFmtId="0" fontId="232"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10"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10" fillId="0" borderId="138">
      <alignment vertical="center"/>
    </xf>
    <xf numFmtId="0" fontId="2" fillId="0" borderId="70" applyFill="0" applyProtection="0">
      <alignment horizontal="centerContinuous"/>
    </xf>
    <xf numFmtId="0" fontId="2" fillId="0" borderId="70" applyFill="0" applyProtection="0">
      <alignment horizontal="centerContinuous"/>
    </xf>
    <xf numFmtId="3" fontId="210" fillId="0" borderId="138">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3" fontId="210" fillId="0" borderId="138">
      <alignment vertical="center"/>
    </xf>
    <xf numFmtId="275" fontId="2" fillId="0" borderId="70" applyFill="0" applyProtection="0">
      <alignment horizontal="centerContinuous"/>
    </xf>
    <xf numFmtId="275" fontId="2" fillId="0" borderId="70" applyFill="0" applyProtection="0">
      <alignment horizontal="centerContinuous"/>
    </xf>
    <xf numFmtId="3" fontId="210" fillId="0" borderId="138">
      <alignment vertical="center"/>
    </xf>
    <xf numFmtId="275" fontId="2" fillId="0" borderId="70" applyFill="0" applyProtection="0">
      <alignment horizontal="centerContinuous"/>
    </xf>
    <xf numFmtId="275" fontId="2" fillId="0" borderId="70" applyFill="0" applyProtection="0">
      <alignment horizontal="centerContinuous"/>
    </xf>
    <xf numFmtId="3" fontId="210" fillId="0" borderId="138">
      <alignment vertical="center"/>
    </xf>
    <xf numFmtId="275" fontId="2" fillId="0" borderId="70" applyFill="0" applyProtection="0">
      <alignment horizontal="centerContinuous"/>
    </xf>
    <xf numFmtId="275" fontId="2" fillId="0" borderId="70" applyFill="0" applyProtection="0">
      <alignment horizontal="centerContinuous"/>
    </xf>
    <xf numFmtId="3" fontId="210" fillId="0" borderId="138">
      <alignment vertical="center"/>
    </xf>
    <xf numFmtId="275" fontId="2" fillId="0" borderId="70" applyFill="0" applyProtection="0">
      <alignment horizontal="centerContinuous"/>
    </xf>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233"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233"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34" fillId="121"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3" fillId="0" borderId="15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17" fontId="238" fillId="117" borderId="106"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39" fillId="0" borderId="141" applyNumberFormat="0" applyAlignment="0">
      <protection locked="0"/>
    </xf>
    <xf numFmtId="0" fontId="49" fillId="42" borderId="149" applyNumberFormat="0" applyAlignment="0" applyProtection="0"/>
    <xf numFmtId="0" fontId="10" fillId="0" borderId="0"/>
    <xf numFmtId="0" fontId="10" fillId="0" borderId="0"/>
    <xf numFmtId="0" fontId="49" fillId="42" borderId="149" applyNumberFormat="0" applyAlignment="0" applyProtection="0"/>
    <xf numFmtId="0" fontId="49" fillId="42" borderId="149" applyNumberFormat="0" applyAlignment="0" applyProtection="0"/>
    <xf numFmtId="0" fontId="49" fillId="42" borderId="149" applyNumberFormat="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219"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85" fontId="240" fillId="0" borderId="0">
      <alignment horizontal="right" vertical="top"/>
    </xf>
    <xf numFmtId="286" fontId="241" fillId="0" borderId="0" applyBorder="0">
      <alignment horizontal="right" vertical="top"/>
    </xf>
    <xf numFmtId="286" fontId="241" fillId="0" borderId="0" applyBorder="0">
      <alignment horizontal="right" vertical="top"/>
    </xf>
    <xf numFmtId="3" fontId="210" fillId="0" borderId="138">
      <alignment vertical="center"/>
    </xf>
    <xf numFmtId="287" fontId="20" fillId="0" borderId="0">
      <alignment horizontal="right" vertical="top"/>
    </xf>
    <xf numFmtId="288" fontId="156" fillId="0" borderId="0" applyBorder="0">
      <alignment horizontal="right" vertical="top"/>
    </xf>
    <xf numFmtId="288" fontId="156" fillId="0" borderId="0" applyBorder="0">
      <alignment horizontal="right" vertical="top"/>
    </xf>
    <xf numFmtId="3" fontId="210" fillId="0" borderId="138">
      <alignment vertical="center"/>
    </xf>
    <xf numFmtId="287" fontId="240" fillId="0" borderId="0">
      <alignment horizontal="right" vertical="top"/>
    </xf>
    <xf numFmtId="288" fontId="241" fillId="0" borderId="0" applyBorder="0">
      <alignment horizontal="right" vertical="top"/>
    </xf>
    <xf numFmtId="288" fontId="241" fillId="0" borderId="0" applyBorder="0">
      <alignment horizontal="right" vertical="top"/>
    </xf>
    <xf numFmtId="3" fontId="210" fillId="0" borderId="138">
      <alignment vertical="center"/>
    </xf>
    <xf numFmtId="289" fontId="20" fillId="0" borderId="0" applyFill="0" applyBorder="0">
      <alignment horizontal="right" vertical="top"/>
    </xf>
    <xf numFmtId="290" fontId="20" fillId="0" borderId="0" applyFill="0" applyBorder="0">
      <alignment horizontal="right" vertical="top"/>
    </xf>
    <xf numFmtId="212" fontId="156" fillId="0" borderId="0" applyFill="0" applyBorder="0">
      <alignment horizontal="right" vertical="top"/>
    </xf>
    <xf numFmtId="212" fontId="156" fillId="0" borderId="0" applyFill="0" applyBorder="0">
      <alignment horizontal="right" vertical="top"/>
    </xf>
    <xf numFmtId="3" fontId="210" fillId="0" borderId="138">
      <alignment vertical="center"/>
    </xf>
    <xf numFmtId="291" fontId="20" fillId="0" borderId="0" applyFill="0" applyBorder="0">
      <alignment horizontal="right" vertical="top"/>
    </xf>
    <xf numFmtId="292" fontId="156" fillId="0" borderId="0" applyFill="0" applyBorder="0">
      <alignment horizontal="right" vertical="top"/>
    </xf>
    <xf numFmtId="292" fontId="156" fillId="0" borderId="0" applyFill="0" applyBorder="0">
      <alignment horizontal="right" vertical="top"/>
    </xf>
    <xf numFmtId="3" fontId="210" fillId="0" borderId="138">
      <alignment vertical="center"/>
    </xf>
    <xf numFmtId="293" fontId="20" fillId="0" borderId="0" applyFill="0" applyBorder="0">
      <alignment horizontal="right" vertical="top"/>
    </xf>
    <xf numFmtId="294" fontId="156" fillId="0" borderId="0" applyFill="0" applyBorder="0">
      <alignment horizontal="right" vertical="top"/>
    </xf>
    <xf numFmtId="294" fontId="156" fillId="0" borderId="0" applyFill="0" applyBorder="0">
      <alignment horizontal="right" vertical="top"/>
    </xf>
    <xf numFmtId="3" fontId="210" fillId="0" borderId="138">
      <alignment vertical="center"/>
    </xf>
    <xf numFmtId="295" fontId="20" fillId="0" borderId="0" applyFill="0" applyBorder="0">
      <alignment horizontal="right" vertical="top"/>
    </xf>
    <xf numFmtId="296" fontId="156" fillId="0" borderId="0" applyFill="0" applyBorder="0">
      <alignment horizontal="right" vertical="top"/>
    </xf>
    <xf numFmtId="296" fontId="156" fillId="0" borderId="0" applyFill="0" applyBorder="0">
      <alignment horizontal="right" vertical="top"/>
    </xf>
    <xf numFmtId="3" fontId="210" fillId="0" borderId="138">
      <alignment vertical="center"/>
    </xf>
    <xf numFmtId="0" fontId="242" fillId="0" borderId="0">
      <alignment horizontal="left"/>
    </xf>
    <xf numFmtId="0" fontId="243" fillId="0" borderId="0">
      <alignment horizontal="center" wrapText="1"/>
    </xf>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9">
      <alignment horizontal="right" wrapText="1"/>
    </xf>
    <xf numFmtId="0" fontId="242" fillId="0" borderId="159">
      <alignment horizontal="right" wrapText="1"/>
    </xf>
    <xf numFmtId="0" fontId="242" fillId="0" borderId="159">
      <alignment horizontal="right" wrapText="1"/>
    </xf>
    <xf numFmtId="0" fontId="2" fillId="0" borderId="0" applyNumberFormat="0" applyFont="0" applyFill="0" applyBorder="0" applyAlignment="0" applyProtection="0"/>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9">
      <alignment horizontal="right" wrapText="1"/>
    </xf>
    <xf numFmtId="0" fontId="242" fillId="0" borderId="159">
      <alignment horizontal="right" wrapText="1"/>
    </xf>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97" fontId="244" fillId="0" borderId="15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9">
      <alignment horizontal="right"/>
    </xf>
    <xf numFmtId="297" fontId="244" fillId="0" borderId="159">
      <alignment horizontal="right"/>
    </xf>
    <xf numFmtId="297" fontId="244" fillId="0" borderId="159">
      <alignment horizontal="right"/>
    </xf>
    <xf numFmtId="0" fontId="2" fillId="0" borderId="0" applyNumberFormat="0" applyFont="0" applyFill="0" applyBorder="0" applyAlignment="0" applyProtection="0"/>
    <xf numFmtId="0" fontId="245" fillId="0" borderId="0">
      <alignment vertical="center"/>
    </xf>
    <xf numFmtId="298" fontId="245" fillId="0" borderId="0">
      <alignment horizontal="left" vertical="center"/>
    </xf>
    <xf numFmtId="299" fontId="246" fillId="0" borderId="0">
      <alignment vertical="center"/>
    </xf>
    <xf numFmtId="0" fontId="42" fillId="0" borderId="0">
      <alignment vertical="center"/>
    </xf>
    <xf numFmtId="297" fontId="244" fillId="0" borderId="15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9">
      <alignment horizontal="left"/>
    </xf>
    <xf numFmtId="297" fontId="244" fillId="0" borderId="159">
      <alignment horizontal="left"/>
    </xf>
    <xf numFmtId="0" fontId="2" fillId="0" borderId="0" applyNumberFormat="0" applyFont="0" applyFill="0" applyBorder="0" applyAlignment="0" applyProtection="0"/>
    <xf numFmtId="297" fontId="218" fillId="0" borderId="0" applyFill="0" applyBorder="0">
      <alignment vertical="top"/>
    </xf>
    <xf numFmtId="297" fontId="229" fillId="0" borderId="0" applyFill="0" applyBorder="0" applyProtection="0">
      <alignment vertical="top"/>
    </xf>
    <xf numFmtId="297" fontId="247" fillId="0" borderId="0">
      <alignment vertical="top"/>
    </xf>
    <xf numFmtId="297" fontId="156" fillId="0" borderId="0">
      <alignment horizontal="center"/>
    </xf>
    <xf numFmtId="297" fontId="248" fillId="0" borderId="15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8" fillId="0" borderId="159">
      <alignment horizontal="center"/>
    </xf>
    <xf numFmtId="297" fontId="248" fillId="0" borderId="159">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196" fontId="156"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196" fontId="156"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1" fillId="0" borderId="0"/>
    <xf numFmtId="297"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0" fillId="0" borderId="138">
      <alignment vertical="center"/>
    </xf>
    <xf numFmtId="297"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8">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70">
      <alignment horizontal="centerContinuous"/>
    </xf>
    <xf numFmtId="0" fontId="166" fillId="0" borderId="63" applyNumberFormat="0" applyFill="0" applyBorder="0" applyAlignment="0"/>
    <xf numFmtId="300" fontId="254" fillId="0" borderId="0"/>
    <xf numFmtId="0" fontId="2" fillId="0" borderId="0" applyNumberFormat="0" applyFont="0" applyFill="0" applyBorder="0" applyAlignment="0" applyProtection="0"/>
    <xf numFmtId="0" fontId="10" fillId="0" borderId="0"/>
    <xf numFmtId="38" fontId="202" fillId="0" borderId="0"/>
    <xf numFmtId="301" fontId="255"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0" fillId="0" borderId="138">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295" fontId="258" fillId="68" borderId="0" applyNumberFormat="0" applyBorder="0" applyAlignment="0" applyProtection="0"/>
    <xf numFmtId="3" fontId="210" fillId="0" borderId="138">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03" fontId="2" fillId="0" borderId="0" applyFont="0" applyFill="0" applyBorder="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60" fillId="0" borderId="0">
      <alignment horizontal="centerContinuous" vertical="center"/>
    </xf>
    <xf numFmtId="304" fontId="2" fillId="0" borderId="0" applyFont="0" applyFill="0" applyBorder="0" applyAlignment="0" applyProtection="0"/>
    <xf numFmtId="0" fontId="219" fillId="115" borderId="0">
      <alignment horizontal="left"/>
    </xf>
    <xf numFmtId="1" fontId="261" fillId="0" borderId="161">
      <alignment horizontal="left"/>
    </xf>
    <xf numFmtId="248"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45" fillId="113" borderId="129"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9" applyAlignment="0" applyProtection="0"/>
    <xf numFmtId="0" fontId="45" fillId="113" borderId="129" applyAlignment="0" applyProtection="0"/>
    <xf numFmtId="0" fontId="2" fillId="0" borderId="0" applyNumberFormat="0" applyFont="0" applyFill="0" applyBorder="0" applyAlignment="0" applyProtection="0"/>
    <xf numFmtId="0" fontId="2" fillId="68" borderId="127"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10" fillId="0" borderId="13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45" fillId="68" borderId="141"/>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8" fillId="111" borderId="0" applyBorder="0" applyAlignment="0"/>
    <xf numFmtId="306"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41" fillId="126" borderId="128"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7" fillId="0" borderId="129">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64"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5" fillId="0" borderId="162" applyNumberFormat="0" applyFill="0" applyAlignment="0" applyProtection="0"/>
    <xf numFmtId="0" fontId="265" fillId="0" borderId="162" applyNumberFormat="0" applyFill="0" applyAlignment="0" applyProtection="0"/>
    <xf numFmtId="0" fontId="265" fillId="0" borderId="162"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63" applyNumberFormat="0" applyFill="0" applyAlignment="0" applyProtection="0"/>
    <xf numFmtId="0" fontId="267" fillId="0" borderId="163" applyNumberFormat="0" applyFill="0" applyAlignment="0" applyProtection="0"/>
    <xf numFmtId="0" fontId="267" fillId="0" borderId="163"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64" applyNumberFormat="0" applyFill="0" applyAlignment="0" applyProtection="0"/>
    <xf numFmtId="0" fontId="269" fillId="0" borderId="164" applyNumberFormat="0" applyFill="0" applyAlignment="0" applyProtection="0"/>
    <xf numFmtId="0" fontId="269" fillId="0" borderId="164"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7" applyFont="0" applyProtection="0">
      <alignment horizontal="right"/>
    </xf>
    <xf numFmtId="0" fontId="10" fillId="0" borderId="0"/>
    <xf numFmtId="3" fontId="2" fillId="70" borderId="127" applyFont="0" applyProtection="0">
      <alignment horizontal="right"/>
    </xf>
    <xf numFmtId="0" fontId="2" fillId="0" borderId="0" applyNumberFormat="0" applyFont="0" applyFill="0" applyBorder="0" applyAlignment="0" applyProtection="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70" borderId="127" applyFont="0" applyProtection="0">
      <alignment horizontal="right"/>
    </xf>
    <xf numFmtId="0" fontId="10" fillId="0" borderId="0"/>
    <xf numFmtId="10" fontId="2" fillId="70" borderId="127" applyFont="0" applyProtection="0">
      <alignment horizontal="right"/>
    </xf>
    <xf numFmtId="0" fontId="2" fillId="0" borderId="0" applyNumberFormat="0" applyFont="0" applyFill="0" applyBorder="0" applyAlignment="0" applyProtection="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0" borderId="127" applyFont="0" applyProtection="0">
      <alignment horizontal="right"/>
    </xf>
    <xf numFmtId="0" fontId="10" fillId="0" borderId="0"/>
    <xf numFmtId="9" fontId="2" fillId="70" borderId="127" applyFont="0" applyProtection="0">
      <alignment horizontal="right"/>
    </xf>
    <xf numFmtId="0" fontId="2" fillId="0" borderId="0" applyNumberFormat="0" applyFont="0" applyFill="0" applyBorder="0" applyAlignment="0" applyProtection="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70" borderId="128"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8" applyNumberFormat="0" applyFont="0" applyBorder="0" applyAlignment="0" applyProtection="0">
      <alignment horizontal="left"/>
    </xf>
    <xf numFmtId="0" fontId="2" fillId="0" borderId="0" applyNumberFormat="0" applyFont="0" applyFill="0" applyBorder="0" applyAlignment="0" applyProtection="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10" fillId="0" borderId="138">
      <alignment vertical="center"/>
    </xf>
    <xf numFmtId="0" fontId="2" fillId="0" borderId="0" applyNumberFormat="0" applyFont="0" applyFill="0" applyBorder="0" applyAlignment="0" applyProtection="0"/>
    <xf numFmtId="0" fontId="10" fillId="0" borderId="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7" fontId="258" fillId="0" borderId="0" applyNumberFormat="0" applyBorder="0" applyAlignment="0" applyProtection="0"/>
    <xf numFmtId="295" fontId="258" fillId="0" borderId="0" applyNumberFormat="0" applyBorder="0" applyAlignment="0" applyProtection="0"/>
    <xf numFmtId="3" fontId="210" fillId="0" borderId="138">
      <alignment vertical="center"/>
    </xf>
    <xf numFmtId="37" fontId="45" fillId="0" borderId="0"/>
    <xf numFmtId="295" fontId="45" fillId="0" borderId="0"/>
    <xf numFmtId="3" fontId="210" fillId="0" borderId="138">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08"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7"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7" applyNumberFormat="0" applyBorder="0" applyAlignment="0" applyProtection="0"/>
    <xf numFmtId="0" fontId="10" fillId="0" borderId="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10" fillId="0" borderId="0"/>
    <xf numFmtId="0" fontId="10" fillId="0" borderId="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272" fillId="0" borderId="76">
      <protection locked="0"/>
    </xf>
    <xf numFmtId="0" fontId="272" fillId="0" borderId="76">
      <protection locked="0"/>
    </xf>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2" fillId="88" borderId="165">
      <alignment horizontal="right" vertical="center"/>
      <protection locked="0"/>
    </xf>
    <xf numFmtId="310" fontId="272" fillId="88" borderId="165">
      <alignment horizontal="right" vertical="center"/>
      <protection locked="0"/>
    </xf>
    <xf numFmtId="310" fontId="272" fillId="88" borderId="165">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 fontId="234"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8">
      <alignment vertical="center"/>
    </xf>
    <xf numFmtId="311" fontId="2" fillId="71" borderId="127" applyFont="0" applyAlignment="0">
      <protection locked="0"/>
    </xf>
    <xf numFmtId="0" fontId="10" fillId="0" borderId="0"/>
    <xf numFmtId="311" fontId="2" fillId="71" borderId="127" applyFont="0" applyAlignment="0">
      <protection locked="0"/>
    </xf>
    <xf numFmtId="0" fontId="2" fillId="0" borderId="0" applyNumberFormat="0" applyFont="0" applyFill="0" applyBorder="0" applyAlignment="0" applyProtection="0"/>
    <xf numFmtId="311" fontId="2" fillId="71" borderId="127" applyFont="0" applyAlignment="0">
      <protection locked="0"/>
    </xf>
    <xf numFmtId="311" fontId="2" fillId="71" borderId="127" applyFont="0" applyAlignment="0">
      <protection locked="0"/>
    </xf>
    <xf numFmtId="311" fontId="2" fillId="71" borderId="127" applyFont="0" applyAlignment="0">
      <protection locked="0"/>
    </xf>
    <xf numFmtId="311" fontId="2" fillId="71" borderId="127" applyFont="0" applyAlignment="0">
      <protection locked="0"/>
    </xf>
    <xf numFmtId="3" fontId="210" fillId="0" borderId="138">
      <alignment vertical="center"/>
    </xf>
    <xf numFmtId="0" fontId="2" fillId="0" borderId="0" applyNumberFormat="0" applyFont="0" applyFill="0" applyBorder="0" applyAlignment="0" applyProtection="0"/>
    <xf numFmtId="0" fontId="10" fillId="0" borderId="0"/>
    <xf numFmtId="311" fontId="2" fillId="71" borderId="127" applyFont="0" applyAlignment="0">
      <protection locked="0"/>
    </xf>
    <xf numFmtId="311" fontId="2" fillId="71" borderId="127" applyFont="0" applyAlignment="0">
      <protection locked="0"/>
    </xf>
    <xf numFmtId="311" fontId="2" fillId="71" borderId="127" applyFont="0" applyAlignment="0">
      <protection locked="0"/>
    </xf>
    <xf numFmtId="311" fontId="2" fillId="71" borderId="127" applyFont="0" applyAlignment="0">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 fillId="71" borderId="127" applyFont="0">
      <alignment horizontal="right"/>
      <protection locked="0"/>
    </xf>
    <xf numFmtId="0" fontId="10" fillId="0" borderId="0"/>
    <xf numFmtId="3"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2" fillId="71" borderId="127" applyFont="0">
      <alignment horizontal="right"/>
      <protection locked="0"/>
    </xf>
    <xf numFmtId="0" fontId="10" fillId="0" borderId="0"/>
    <xf numFmtId="260" fontId="2" fillId="71" borderId="127" applyFont="0">
      <alignment horizontal="right"/>
      <protection locked="0"/>
    </xf>
    <xf numFmtId="0" fontId="2" fillId="0" borderId="0" applyNumberFormat="0" applyFont="0" applyFill="0" applyBorder="0" applyAlignment="0" applyProtection="0"/>
    <xf numFmtId="260" fontId="2" fillId="71" borderId="127" applyFont="0">
      <alignment horizontal="right"/>
      <protection locked="0"/>
    </xf>
    <xf numFmtId="260" fontId="2" fillId="71" borderId="127" applyFont="0">
      <alignment horizontal="right"/>
      <protection locked="0"/>
    </xf>
    <xf numFmtId="260" fontId="2" fillId="71" borderId="127" applyFont="0">
      <alignment horizontal="right"/>
      <protection locked="0"/>
    </xf>
    <xf numFmtId="260"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260" fontId="2" fillId="71" borderId="127" applyFont="0">
      <alignment horizontal="right"/>
      <protection locked="0"/>
    </xf>
    <xf numFmtId="260" fontId="2" fillId="71" borderId="127" applyFont="0">
      <alignment horizontal="right"/>
      <protection locked="0"/>
    </xf>
    <xf numFmtId="260" fontId="2" fillId="71" borderId="127" applyFont="0">
      <alignment horizontal="right"/>
      <protection locked="0"/>
    </xf>
    <xf numFmtId="260"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10" fontId="2" fillId="71" borderId="127" applyFont="0">
      <alignment horizontal="right"/>
      <protection locked="0"/>
    </xf>
    <xf numFmtId="0" fontId="10" fillId="0" borderId="0"/>
    <xf numFmtId="10" fontId="2" fillId="71" borderId="127" applyFont="0">
      <alignment horizontal="right"/>
      <protection locked="0"/>
    </xf>
    <xf numFmtId="0" fontId="2" fillId="0" borderId="0" applyNumberFormat="0" applyFont="0" applyFill="0" applyBorder="0" applyAlignment="0" applyProtection="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1" borderId="131"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3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71" borderId="127" applyFont="0">
      <alignment horizontal="center" wrapText="1"/>
      <protection locked="0"/>
    </xf>
    <xf numFmtId="0" fontId="10" fillId="0" borderId="0"/>
    <xf numFmtId="0" fontId="2" fillId="71" borderId="127" applyFont="0">
      <alignment horizontal="center" wrapText="1"/>
      <protection locked="0"/>
    </xf>
    <xf numFmtId="0" fontId="2" fillId="0" borderId="0" applyNumberFormat="0" applyFont="0" applyFill="0" applyBorder="0" applyAlignment="0" applyProtection="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71" borderId="127" applyFont="0" applyAlignment="0">
      <protection locked="0"/>
    </xf>
    <xf numFmtId="0" fontId="10" fillId="0" borderId="0"/>
    <xf numFmtId="0" fontId="10" fillId="0" borderId="0"/>
    <xf numFmtId="3" fontId="210" fillId="0" borderId="138">
      <alignment vertical="center"/>
    </xf>
    <xf numFmtId="0" fontId="10" fillId="0" borderId="0"/>
    <xf numFmtId="0" fontId="10" fillId="0" borderId="0"/>
    <xf numFmtId="49" fontId="2" fillId="71" borderId="127"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84" fillId="53" borderId="0" applyNumberFormat="0" applyBorder="0" applyProtection="0">
      <alignment horizontal="center"/>
    </xf>
    <xf numFmtId="314"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5" fontId="2" fillId="0" borderId="0" applyFont="0" applyFill="0" applyBorder="0" applyAlignment="0" applyProtection="0"/>
    <xf numFmtId="316"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17" fontId="161"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17" fontId="229" fillId="96" borderId="16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9"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0" fontId="258"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9" applyAlignment="0" applyProtection="0">
      <alignment horizontal="centerContinuous"/>
    </xf>
    <xf numFmtId="19" fontId="281" fillId="0" borderId="139" applyAlignment="0" applyProtection="0">
      <alignment horizontal="centerContinuous"/>
    </xf>
    <xf numFmtId="3" fontId="210" fillId="0" borderId="138">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10" fillId="0" borderId="138">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0" fontId="10" fillId="0" borderId="0"/>
    <xf numFmtId="2" fontId="234" fillId="107" borderId="127"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1"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40" applyNumberFormat="0" applyFill="0" applyBorder="0" applyAlignment="0"/>
    <xf numFmtId="17" fontId="45" fillId="131" borderId="140" applyNumberFormat="0" applyFill="0" applyBorder="0" applyAlignment="0"/>
    <xf numFmtId="3" fontId="210" fillId="0" borderId="138">
      <alignment vertical="center"/>
    </xf>
    <xf numFmtId="3" fontId="210" fillId="0" borderId="138">
      <alignment vertical="center"/>
    </xf>
    <xf numFmtId="0" fontId="226" fillId="0" borderId="0" applyNumberFormat="0" applyFont="0" applyBorder="0" applyAlignment="0"/>
    <xf numFmtId="0" fontId="226"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24" fontId="212" fillId="0" borderId="0">
      <alignment horizontal="right" vertical="center" wrapText="1"/>
    </xf>
    <xf numFmtId="325"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7" fontId="283" fillId="0" borderId="0"/>
    <xf numFmtId="295" fontId="283"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238" fillId="69" borderId="127"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84" fillId="104" borderId="130">
      <alignment horizontal="center" vertical="top" wrapText="1"/>
    </xf>
    <xf numFmtId="0" fontId="284" fillId="104" borderId="130">
      <alignment horizontal="center" vertical="top" wrapText="1"/>
    </xf>
    <xf numFmtId="0" fontId="284" fillId="104" borderId="130">
      <alignment horizontal="center" vertical="top" wrapText="1"/>
    </xf>
    <xf numFmtId="0" fontId="284" fillId="104"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9"/>
    <xf numFmtId="0" fontId="2" fillId="0" borderId="129"/>
    <xf numFmtId="0" fontId="2" fillId="0" borderId="129"/>
    <xf numFmtId="0"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xf numFmtId="0" fontId="45" fillId="70" borderId="128"/>
    <xf numFmtId="0" fontId="45" fillId="70" borderId="128"/>
    <xf numFmtId="0" fontId="45"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30">
      <alignment horizontal="center" vertical="top"/>
    </xf>
    <xf numFmtId="0" fontId="284" fillId="132" borderId="130">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8"/>
    <xf numFmtId="0" fontId="45" fillId="0" borderId="128"/>
    <xf numFmtId="0" fontId="45" fillId="0" borderId="128"/>
    <xf numFmtId="0" fontId="45"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30"/>
    <xf numFmtId="0" fontId="2" fillId="0" borderId="130"/>
    <xf numFmtId="0" fontId="2" fillId="0" borderId="130"/>
    <xf numFmtId="0" fontId="2" fillId="0" borderId="130"/>
    <xf numFmtId="0" fontId="2" fillId="0" borderId="13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31"/>
    <xf numFmtId="0" fontId="285" fillId="70" borderId="13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alignment horizontal="center"/>
    </xf>
    <xf numFmtId="0" fontId="2" fillId="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30">
      <alignment horizontal="center" vertical="top" wrapText="1"/>
    </xf>
    <xf numFmtId="0" fontId="284" fillId="132" borderId="130">
      <alignment horizontal="center" vertical="top" wrapText="1"/>
    </xf>
    <xf numFmtId="0" fontId="284" fillId="132" borderId="130">
      <alignment horizontal="center" vertical="top" wrapText="1"/>
    </xf>
    <xf numFmtId="0" fontId="284" fillId="132"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9"/>
    <xf numFmtId="3" fontId="2" fillId="0" borderId="129"/>
    <xf numFmtId="3" fontId="2" fillId="0" borderId="129"/>
    <xf numFmtId="3"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alignment horizontal="center"/>
    </xf>
    <xf numFmtId="0" fontId="45" fillId="70" borderId="128">
      <alignment horizontal="center"/>
    </xf>
    <xf numFmtId="0" fontId="45" fillId="70" borderId="128">
      <alignment horizontal="center"/>
    </xf>
    <xf numFmtId="0" fontId="45" fillId="70" borderId="12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9">
      <alignment horizontal="center"/>
    </xf>
    <xf numFmtId="0" fontId="45" fillId="70" borderId="129">
      <alignment horizontal="center"/>
    </xf>
    <xf numFmtId="0" fontId="2" fillId="0" borderId="0" applyNumberFormat="0" applyFont="0" applyFill="0" applyBorder="0" applyAlignment="0" applyProtection="0"/>
    <xf numFmtId="0" fontId="45" fillId="70" borderId="130">
      <alignment horizontal="center"/>
    </xf>
    <xf numFmtId="0" fontId="45" fillId="70" borderId="130">
      <alignment horizontal="center"/>
    </xf>
    <xf numFmtId="0" fontId="45" fillId="70" borderId="130">
      <alignment horizontal="center"/>
    </xf>
    <xf numFmtId="0" fontId="45" fillId="70" borderId="13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left" vertical="top"/>
    </xf>
    <xf numFmtId="0" fontId="45" fillId="70" borderId="106">
      <alignment horizontal="left" vertical="top"/>
    </xf>
    <xf numFmtId="0" fontId="45" fillId="70" borderId="106">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9">
      <alignment horizontal="center" vertical="center"/>
    </xf>
    <xf numFmtId="0" fontId="284" fillId="132" borderId="129">
      <alignment horizontal="center" vertical="center"/>
    </xf>
    <xf numFmtId="0" fontId="2" fillId="0" borderId="0" applyNumberFormat="0" applyFont="0" applyFill="0" applyBorder="0" applyAlignment="0" applyProtection="0"/>
    <xf numFmtId="0" fontId="284" fillId="132" borderId="130">
      <alignment horizontal="center" vertical="center"/>
    </xf>
    <xf numFmtId="0" fontId="284" fillId="132" borderId="130">
      <alignment horizontal="center" vertical="center"/>
    </xf>
    <xf numFmtId="0" fontId="284" fillId="132" borderId="130">
      <alignment horizontal="center" vertical="center"/>
    </xf>
    <xf numFmtId="0" fontId="284" fillId="132" borderId="130">
      <alignment horizontal="center" vertical="center"/>
    </xf>
    <xf numFmtId="0" fontId="2" fillId="0" borderId="0" applyNumberFormat="0" applyFont="0" applyFill="0" applyBorder="0" applyAlignment="0" applyProtection="0"/>
    <xf numFmtId="0" fontId="284" fillId="104" borderId="128">
      <alignment horizontal="center" vertical="center"/>
    </xf>
    <xf numFmtId="0" fontId="284" fillId="104" borderId="128">
      <alignment horizontal="center" vertical="center"/>
    </xf>
    <xf numFmtId="0" fontId="284" fillId="104" borderId="128">
      <alignment horizontal="center" vertical="center"/>
    </xf>
    <xf numFmtId="0" fontId="284" fillId="104" borderId="12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9">
      <alignment horizontal="center" vertical="center"/>
    </xf>
    <xf numFmtId="0" fontId="284" fillId="104" borderId="129">
      <alignment horizontal="center" vertical="center"/>
    </xf>
    <xf numFmtId="0" fontId="2" fillId="0" borderId="0" applyNumberFormat="0" applyFont="0" applyFill="0" applyBorder="0" applyAlignment="0" applyProtection="0"/>
    <xf numFmtId="0" fontId="284" fillId="104" borderId="130">
      <alignment horizontal="center" vertical="center"/>
    </xf>
    <xf numFmtId="0" fontId="284" fillId="104" borderId="130">
      <alignment horizontal="center" vertical="center"/>
    </xf>
    <xf numFmtId="0" fontId="284" fillId="104" borderId="130">
      <alignment horizontal="center" vertical="center"/>
    </xf>
    <xf numFmtId="0" fontId="284" fillId="104" borderId="13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87"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3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238" fillId="0" borderId="76"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27">
      <alignment horizontal="right"/>
      <protection locked="0"/>
    </xf>
    <xf numFmtId="0" fontId="10" fillId="0" borderId="0"/>
    <xf numFmtId="3" fontId="2" fillId="74" borderId="127">
      <alignment horizontal="right"/>
      <protection locked="0"/>
    </xf>
    <xf numFmtId="0" fontId="2" fillId="0" borderId="0" applyNumberFormat="0" applyFont="0" applyFill="0" applyBorder="0" applyAlignment="0" applyProtection="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2" fillId="74" borderId="127">
      <alignment horizontal="right"/>
      <protection locked="0"/>
    </xf>
    <xf numFmtId="0" fontId="10" fillId="0" borderId="0"/>
    <xf numFmtId="260" fontId="2" fillId="74" borderId="127">
      <alignment horizontal="right"/>
      <protection locked="0"/>
    </xf>
    <xf numFmtId="0" fontId="2" fillId="0" borderId="0" applyNumberFormat="0" applyFont="0" applyFill="0" applyBorder="0" applyAlignment="0" applyProtection="0"/>
    <xf numFmtId="260" fontId="2" fillId="74" borderId="127">
      <alignment horizontal="right"/>
      <protection locked="0"/>
    </xf>
    <xf numFmtId="260" fontId="2" fillId="74" borderId="127">
      <alignment horizontal="right"/>
      <protection locked="0"/>
    </xf>
    <xf numFmtId="260" fontId="2" fillId="74" borderId="127">
      <alignment horizontal="right"/>
      <protection locked="0"/>
    </xf>
    <xf numFmtId="260"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260" fontId="2" fillId="74" borderId="127">
      <alignment horizontal="right"/>
      <protection locked="0"/>
    </xf>
    <xf numFmtId="260" fontId="2" fillId="74" borderId="127">
      <alignment horizontal="right"/>
      <protection locked="0"/>
    </xf>
    <xf numFmtId="260" fontId="2" fillId="74" borderId="127">
      <alignment horizontal="right"/>
      <protection locked="0"/>
    </xf>
    <xf numFmtId="260"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74" borderId="127" applyFont="0">
      <alignment horizontal="right"/>
      <protection locked="0"/>
    </xf>
    <xf numFmtId="0" fontId="10" fillId="0" borderId="0"/>
    <xf numFmtId="10" fontId="2" fillId="74" borderId="127" applyFont="0">
      <alignment horizontal="right"/>
      <protection locked="0"/>
    </xf>
    <xf numFmtId="0" fontId="2" fillId="0" borderId="0" applyNumberFormat="0" applyFont="0" applyFill="0" applyBorder="0" applyAlignment="0" applyProtection="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4" borderId="127">
      <alignment horizontal="right"/>
      <protection locked="0"/>
    </xf>
    <xf numFmtId="0" fontId="10" fillId="0" borderId="0"/>
    <xf numFmtId="9" fontId="2" fillId="74" borderId="127">
      <alignment horizontal="right"/>
      <protection locked="0"/>
    </xf>
    <xf numFmtId="0" fontId="2" fillId="0" borderId="0" applyNumberFormat="0" applyFont="0" applyFill="0" applyBorder="0" applyAlignment="0" applyProtection="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31" fontId="2" fillId="74" borderId="127" applyFont="0">
      <alignment horizontal="right" vertical="center"/>
      <protection locked="0"/>
    </xf>
    <xf numFmtId="331" fontId="2" fillId="74" borderId="127" applyFont="0">
      <alignment horizontal="right" vertical="center"/>
      <protection locked="0"/>
    </xf>
    <xf numFmtId="331" fontId="2" fillId="74" borderId="127" applyFont="0">
      <alignment horizontal="right" vertical="center"/>
      <protection locked="0"/>
    </xf>
    <xf numFmtId="331" fontId="2" fillId="74" borderId="127" applyFont="0">
      <alignment horizontal="right" vertical="center"/>
      <protection locked="0"/>
    </xf>
    <xf numFmtId="331" fontId="2" fillId="74" borderId="127"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74" borderId="127">
      <alignment horizontal="center" wrapText="1"/>
    </xf>
    <xf numFmtId="0" fontId="10" fillId="0" borderId="0"/>
    <xf numFmtId="0" fontId="2" fillId="74" borderId="127">
      <alignment horizontal="center" wrapText="1"/>
    </xf>
    <xf numFmtId="0" fontId="2" fillId="0" borderId="0" applyNumberFormat="0" applyFont="0" applyFill="0" applyBorder="0" applyAlignment="0" applyProtection="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74" borderId="127" applyNumberFormat="0" applyFont="0">
      <alignment horizontal="center" wrapText="1"/>
      <protection locked="0"/>
    </xf>
    <xf numFmtId="0" fontId="10" fillId="0" borderId="0"/>
    <xf numFmtId="0" fontId="2" fillId="74" borderId="127" applyNumberFormat="0" applyFont="0">
      <alignment horizontal="center" wrapText="1"/>
      <protection locked="0"/>
    </xf>
    <xf numFmtId="0" fontId="2" fillId="0" borderId="0" applyNumberFormat="0" applyFont="0" applyFill="0" applyBorder="0" applyAlignment="0" applyProtection="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66"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10" fillId="0" borderId="0"/>
    <xf numFmtId="0" fontId="10" fillId="0" borderId="0"/>
    <xf numFmtId="0" fontId="10" fillId="0" borderId="0"/>
    <xf numFmtId="0" fontId="10" fillId="0" borderId="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173" fontId="234"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89" fillId="135"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61"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7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0" borderId="17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54"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7" fontId="296" fillId="0" borderId="0" applyNumberFormat="0" applyFill="0" applyBorder="0" applyAlignment="0" applyProtection="0"/>
    <xf numFmtId="295" fontId="296" fillId="0" borderId="0" applyNumberFormat="0" applyFill="0" applyBorder="0" applyAlignment="0" applyProtection="0"/>
    <xf numFmtId="3" fontId="210" fillId="0" borderId="138">
      <alignment vertical="center"/>
    </xf>
    <xf numFmtId="0" fontId="10" fillId="0" borderId="0"/>
    <xf numFmtId="0" fontId="178" fillId="111"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0" fillId="0" borderId="0"/>
    <xf numFmtId="0" fontId="10" fillId="0" borderId="0"/>
    <xf numFmtId="38" fontId="297" fillId="0" borderId="0">
      <alignment horizontal="center"/>
    </xf>
    <xf numFmtId="0" fontId="10" fillId="0" borderId="0"/>
    <xf numFmtId="0" fontId="298" fillId="45" borderId="127"/>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165" fontId="299" fillId="0" borderId="0">
      <alignment horizontal="right"/>
    </xf>
    <xf numFmtId="0" fontId="10" fillId="0" borderId="0"/>
    <xf numFmtId="0" fontId="2" fillId="0" borderId="17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301" fillId="139" borderId="0"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6"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340" fontId="29" fillId="131" borderId="176" applyProtection="0">
      <alignment horizontal="right" vertical="center"/>
    </xf>
    <xf numFmtId="340"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6" applyProtection="0">
      <alignment horizontal="right" vertical="center"/>
    </xf>
    <xf numFmtId="340" fontId="29" fillId="131" borderId="176" applyProtection="0">
      <alignment horizontal="right" vertical="center"/>
    </xf>
    <xf numFmtId="340"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302" fillId="0" borderId="0"/>
    <xf numFmtId="4" fontId="207" fillId="138" borderId="168" applyNumberFormat="0" applyProtection="0">
      <alignment horizontal="right" vertical="center"/>
    </xf>
    <xf numFmtId="4" fontId="207" fillId="138" borderId="168" applyNumberFormat="0" applyProtection="0">
      <alignment horizontal="right" vertical="center"/>
    </xf>
    <xf numFmtId="4" fontId="207" fillId="138" borderId="168" applyNumberFormat="0" applyProtection="0">
      <alignment horizontal="right" vertical="center"/>
    </xf>
    <xf numFmtId="4" fontId="207" fillId="138" borderId="168" applyNumberFormat="0" applyProtection="0">
      <alignment horizontal="right" vertical="center"/>
    </xf>
    <xf numFmtId="4" fontId="207" fillId="138" borderId="16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303" fillId="0" borderId="0"/>
    <xf numFmtId="341" fontId="161" fillId="0" borderId="0"/>
    <xf numFmtId="342" fontId="161" fillId="0" borderId="0"/>
    <xf numFmtId="0" fontId="211" fillId="0" borderId="27"/>
    <xf numFmtId="0" fontId="304" fillId="71" borderId="111"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77">
      <alignment horizontal="right"/>
    </xf>
    <xf numFmtId="0" fontId="307" fillId="141" borderId="0"/>
    <xf numFmtId="0" fontId="305" fillId="69" borderId="177">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9" fillId="0" borderId="0">
      <alignment horizontal="right"/>
    </xf>
    <xf numFmtId="0" fontId="232" fillId="0" borderId="0"/>
    <xf numFmtId="164" fontId="202" fillId="142" borderId="0" applyNumberFormat="0" applyFont="0"/>
    <xf numFmtId="0" fontId="161" fillId="143" borderId="0" applyNumberFormat="0" applyFont="0" applyBorder="0" applyAlignment="0" applyProtection="0"/>
    <xf numFmtId="346" fontId="309" fillId="0" borderId="0" applyFont="0" applyFill="0" applyBorder="0" applyAlignment="0" applyProtection="0"/>
    <xf numFmtId="1" fontId="2" fillId="0" borderId="0"/>
    <xf numFmtId="347" fontId="2" fillId="69" borderId="127">
      <alignment horizontal="center"/>
    </xf>
    <xf numFmtId="0" fontId="10" fillId="0" borderId="0"/>
    <xf numFmtId="347" fontId="2" fillId="69" borderId="127">
      <alignment horizontal="center"/>
    </xf>
    <xf numFmtId="0" fontId="2" fillId="0" borderId="0" applyNumberFormat="0" applyFont="0" applyFill="0" applyBorder="0" applyAlignment="0" applyProtection="0"/>
    <xf numFmtId="347" fontId="2" fillId="69" borderId="127">
      <alignment horizontal="center"/>
    </xf>
    <xf numFmtId="347" fontId="2" fillId="69" borderId="127">
      <alignment horizontal="center"/>
    </xf>
    <xf numFmtId="347" fontId="2" fillId="69" borderId="127">
      <alignment horizontal="center"/>
    </xf>
    <xf numFmtId="347" fontId="2" fillId="69" borderId="127">
      <alignment horizontal="center"/>
    </xf>
    <xf numFmtId="3" fontId="210" fillId="0" borderId="138">
      <alignment vertical="center"/>
    </xf>
    <xf numFmtId="0" fontId="2" fillId="0" borderId="0" applyNumberFormat="0" applyFont="0" applyFill="0" applyBorder="0" applyAlignment="0" applyProtection="0"/>
    <xf numFmtId="0" fontId="10" fillId="0" borderId="0"/>
    <xf numFmtId="347" fontId="2" fillId="69" borderId="127">
      <alignment horizontal="center"/>
    </xf>
    <xf numFmtId="347" fontId="2" fillId="69" borderId="127">
      <alignment horizontal="center"/>
    </xf>
    <xf numFmtId="347" fontId="2" fillId="69" borderId="127">
      <alignment horizontal="center"/>
    </xf>
    <xf numFmtId="347" fontId="2" fillId="69" borderId="127">
      <alignment horizontal="center"/>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 fillId="69" borderId="127" applyFont="0">
      <alignment horizontal="right"/>
    </xf>
    <xf numFmtId="0" fontId="10" fillId="0" borderId="0"/>
    <xf numFmtId="3" fontId="2" fillId="69" borderId="127"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87" fontId="2" fillId="69" borderId="127" applyFont="0">
      <alignment horizontal="right"/>
    </xf>
    <xf numFmtId="0" fontId="10" fillId="0" borderId="0"/>
    <xf numFmtId="187" fontId="2" fillId="69" borderId="127" applyFont="0">
      <alignment horizontal="right"/>
    </xf>
    <xf numFmtId="0" fontId="2" fillId="0" borderId="0" applyNumberFormat="0" applyFont="0" applyFill="0" applyBorder="0" applyAlignment="0" applyProtection="0"/>
    <xf numFmtId="187" fontId="2" fillId="69" borderId="127" applyFont="0">
      <alignment horizontal="right"/>
    </xf>
    <xf numFmtId="187" fontId="2" fillId="69" borderId="127" applyFont="0">
      <alignment horizontal="right"/>
    </xf>
    <xf numFmtId="187" fontId="2" fillId="69" borderId="127" applyFont="0">
      <alignment horizontal="right"/>
    </xf>
    <xf numFmtId="187"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87" fontId="2" fillId="69" borderId="127" applyFont="0">
      <alignment horizontal="right"/>
    </xf>
    <xf numFmtId="187" fontId="2" fillId="69" borderId="127" applyFont="0">
      <alignment horizontal="right"/>
    </xf>
    <xf numFmtId="187" fontId="2" fillId="69" borderId="127" applyFont="0">
      <alignment horizontal="right"/>
    </xf>
    <xf numFmtId="187"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2" fillId="69" borderId="127" applyFont="0">
      <alignment horizontal="right"/>
    </xf>
    <xf numFmtId="0" fontId="10" fillId="0" borderId="0"/>
    <xf numFmtId="260" fontId="2" fillId="69" borderId="127" applyFont="0">
      <alignment horizontal="right"/>
    </xf>
    <xf numFmtId="0" fontId="2" fillId="0" borderId="0" applyNumberFormat="0" applyFont="0" applyFill="0" applyBorder="0" applyAlignment="0" applyProtection="0"/>
    <xf numFmtId="260" fontId="2" fillId="69" borderId="127" applyFont="0">
      <alignment horizontal="right"/>
    </xf>
    <xf numFmtId="260" fontId="2" fillId="69" borderId="127" applyFont="0">
      <alignment horizontal="right"/>
    </xf>
    <xf numFmtId="260" fontId="2" fillId="69" borderId="127" applyFont="0">
      <alignment horizontal="right"/>
    </xf>
    <xf numFmtId="260"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260" fontId="2" fillId="69" borderId="127" applyFont="0">
      <alignment horizontal="right"/>
    </xf>
    <xf numFmtId="260" fontId="2" fillId="69" borderId="127" applyFont="0">
      <alignment horizontal="right"/>
    </xf>
    <xf numFmtId="260" fontId="2" fillId="69" borderId="127" applyFont="0">
      <alignment horizontal="right"/>
    </xf>
    <xf numFmtId="260"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69" borderId="127" applyFont="0">
      <alignment horizontal="right"/>
    </xf>
    <xf numFmtId="0" fontId="10" fillId="0" borderId="0"/>
    <xf numFmtId="10" fontId="2" fillId="69" borderId="127" applyFont="0">
      <alignment horizontal="right"/>
    </xf>
    <xf numFmtId="0" fontId="2" fillId="0" borderId="0" applyNumberFormat="0" applyFont="0" applyFill="0" applyBorder="0" applyAlignment="0" applyProtection="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69" borderId="127" applyFont="0">
      <alignment horizontal="right"/>
    </xf>
    <xf numFmtId="0" fontId="10" fillId="0" borderId="0"/>
    <xf numFmtId="9" fontId="2" fillId="69" borderId="127" applyFont="0">
      <alignment horizontal="right"/>
    </xf>
    <xf numFmtId="0" fontId="2" fillId="0" borderId="0" applyNumberFormat="0" applyFont="0" applyFill="0" applyBorder="0" applyAlignment="0" applyProtection="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48" fontId="2" fillId="69" borderId="127" applyFont="0">
      <alignment horizontal="center" wrapText="1"/>
    </xf>
    <xf numFmtId="0" fontId="10" fillId="0" borderId="0"/>
    <xf numFmtId="348" fontId="2" fillId="69" borderId="127" applyFont="0">
      <alignment horizontal="center" wrapText="1"/>
    </xf>
    <xf numFmtId="0" fontId="2" fillId="0" borderId="0" applyNumberFormat="0" applyFont="0" applyFill="0" applyBorder="0" applyAlignment="0" applyProtection="0"/>
    <xf numFmtId="348" fontId="2" fillId="69" borderId="127" applyFont="0">
      <alignment horizontal="center" wrapText="1"/>
    </xf>
    <xf numFmtId="348" fontId="2" fillId="69" borderId="127" applyFont="0">
      <alignment horizontal="center" wrapText="1"/>
    </xf>
    <xf numFmtId="348" fontId="2" fillId="69" borderId="127" applyFont="0">
      <alignment horizontal="center" wrapText="1"/>
    </xf>
    <xf numFmtId="348" fontId="2" fillId="69"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348" fontId="2" fillId="69" borderId="127" applyFont="0">
      <alignment horizontal="center" wrapText="1"/>
    </xf>
    <xf numFmtId="348" fontId="2" fillId="69" borderId="127" applyFont="0">
      <alignment horizontal="center" wrapText="1"/>
    </xf>
    <xf numFmtId="348" fontId="2" fillId="69" borderId="127" applyFont="0">
      <alignment horizontal="center" wrapText="1"/>
    </xf>
    <xf numFmtId="348" fontId="2" fillId="69"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65" fontId="310"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78" applyNumberFormat="0" applyBorder="0">
      <alignment horizontal="centerContinuous"/>
    </xf>
    <xf numFmtId="0" fontId="311" fillId="105" borderId="178" applyNumberFormat="0" applyBorder="0">
      <alignment horizontal="centerContinuous"/>
    </xf>
    <xf numFmtId="0" fontId="311" fillId="105" borderId="178" applyNumberFormat="0" applyBorder="0">
      <alignment horizontal="centerContinuous"/>
    </xf>
    <xf numFmtId="0" fontId="311" fillId="105" borderId="178"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45" fillId="0" borderId="0" applyNumberFormat="0"/>
    <xf numFmtId="0" fontId="10" fillId="0" borderId="0"/>
    <xf numFmtId="165"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9" applyBorder="0"/>
    <xf numFmtId="3" fontId="2" fillId="68" borderId="129" applyBorder="0"/>
    <xf numFmtId="3" fontId="2" fillId="68" borderId="129" applyBorder="0"/>
    <xf numFmtId="3" fontId="2" fillId="68" borderId="129" applyBorder="0"/>
    <xf numFmtId="3" fontId="2" fillId="68" borderId="129" applyBorder="0"/>
    <xf numFmtId="0" fontId="10" fillId="0" borderId="0"/>
    <xf numFmtId="221"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3" fillId="0" borderId="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2" fillId="68" borderId="0">
      <alignment horizontal="center"/>
    </xf>
    <xf numFmtId="0" fontId="2" fillId="0" borderId="0" applyNumberFormat="0" applyFont="0" applyFill="0" applyBorder="0" applyAlignment="0" applyProtection="0"/>
    <xf numFmtId="0" fontId="10" fillId="0" borderId="0"/>
    <xf numFmtId="236"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7" applyNumberFormat="0" applyFont="0" applyFill="0" applyBorder="0" applyAlignment="0">
      <protection hidden="1"/>
    </xf>
    <xf numFmtId="0" fontId="10" fillId="0" borderId="0"/>
    <xf numFmtId="0" fontId="161" fillId="0" borderId="127" applyNumberFormat="0" applyFont="0" applyFill="0" applyBorder="0" applyAlignment="0">
      <protection hidden="1"/>
    </xf>
    <xf numFmtId="0" fontId="10" fillId="0" borderId="0"/>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3" fontId="210" fillId="0" borderId="138">
      <alignment vertical="center"/>
    </xf>
    <xf numFmtId="0" fontId="2" fillId="0" borderId="0" applyNumberFormat="0" applyFont="0" applyFill="0" applyBorder="0" applyAlignment="0" applyProtection="0"/>
    <xf numFmtId="0" fontId="10" fillId="0" borderId="0"/>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 fontId="2" fillId="144" borderId="127" applyFont="0">
      <alignment horizontal="right"/>
    </xf>
    <xf numFmtId="0" fontId="10" fillId="0" borderId="0"/>
    <xf numFmtId="1" fontId="2" fillId="144" borderId="127" applyFont="0">
      <alignment horizontal="right"/>
    </xf>
    <xf numFmtId="0" fontId="2" fillId="0" borderId="0" applyNumberFormat="0" applyFont="0" applyFill="0" applyBorder="0" applyAlignment="0" applyProtection="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04" fontId="2" fillId="144" borderId="127" applyFont="0"/>
    <xf numFmtId="0" fontId="10" fillId="0" borderId="0"/>
    <xf numFmtId="304" fontId="2" fillId="144" borderId="127" applyFont="0"/>
    <xf numFmtId="0" fontId="2" fillId="0" borderId="0" applyNumberFormat="0" applyFont="0" applyFill="0" applyBorder="0" applyAlignment="0" applyProtection="0"/>
    <xf numFmtId="304" fontId="2" fillId="144" borderId="127" applyFont="0"/>
    <xf numFmtId="304" fontId="2" fillId="144" borderId="127" applyFont="0"/>
    <xf numFmtId="304" fontId="2" fillId="144" borderId="127" applyFont="0"/>
    <xf numFmtId="304" fontId="2" fillId="144" borderId="127" applyFont="0"/>
    <xf numFmtId="3" fontId="210" fillId="0" borderId="138">
      <alignment vertical="center"/>
    </xf>
    <xf numFmtId="0" fontId="2" fillId="0" borderId="0" applyNumberFormat="0" applyFont="0" applyFill="0" applyBorder="0" applyAlignment="0" applyProtection="0"/>
    <xf numFmtId="0" fontId="10" fillId="0" borderId="0"/>
    <xf numFmtId="304" fontId="2" fillId="144" borderId="127" applyFont="0"/>
    <xf numFmtId="304" fontId="2" fillId="144" borderId="127" applyFont="0"/>
    <xf numFmtId="304" fontId="2" fillId="144" borderId="127" applyFont="0"/>
    <xf numFmtId="304" fontId="2" fillId="144"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144" borderId="127" applyFont="0">
      <alignment horizontal="right"/>
    </xf>
    <xf numFmtId="0" fontId="10" fillId="0" borderId="0"/>
    <xf numFmtId="9" fontId="2" fillId="144" borderId="127" applyFont="0">
      <alignment horizontal="right"/>
    </xf>
    <xf numFmtId="0" fontId="2" fillId="0" borderId="0" applyNumberFormat="0" applyFont="0" applyFill="0" applyBorder="0" applyAlignment="0" applyProtection="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1" fontId="2" fillId="144" borderId="127" applyFont="0">
      <alignment horizontal="right"/>
    </xf>
    <xf numFmtId="0" fontId="10" fillId="0" borderId="0"/>
    <xf numFmtId="331" fontId="2" fillId="144" borderId="127" applyFont="0">
      <alignment horizontal="right"/>
    </xf>
    <xf numFmtId="0" fontId="2" fillId="0" borderId="0" applyNumberFormat="0" applyFont="0" applyFill="0" applyBorder="0" applyAlignment="0" applyProtection="0"/>
    <xf numFmtId="331" fontId="2" fillId="144" borderId="127" applyFont="0">
      <alignment horizontal="right"/>
    </xf>
    <xf numFmtId="331" fontId="2" fillId="144" borderId="127" applyFont="0">
      <alignment horizontal="right"/>
    </xf>
    <xf numFmtId="331" fontId="2" fillId="144" borderId="127" applyFont="0">
      <alignment horizontal="right"/>
    </xf>
    <xf numFmtId="331"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31" fontId="2" fillId="144" borderId="127" applyFont="0">
      <alignment horizontal="right"/>
    </xf>
    <xf numFmtId="331" fontId="2" fillId="144" borderId="127" applyFont="0">
      <alignment horizontal="right"/>
    </xf>
    <xf numFmtId="331" fontId="2" fillId="144" borderId="127" applyFont="0">
      <alignment horizontal="right"/>
    </xf>
    <xf numFmtId="331"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144" borderId="127" applyFont="0">
      <alignment horizontal="right"/>
    </xf>
    <xf numFmtId="0" fontId="10" fillId="0" borderId="0"/>
    <xf numFmtId="10" fontId="2" fillId="144" borderId="127" applyFont="0">
      <alignment horizontal="right"/>
    </xf>
    <xf numFmtId="0" fontId="2" fillId="0" borderId="0" applyNumberFormat="0" applyFont="0" applyFill="0" applyBorder="0" applyAlignment="0" applyProtection="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144" borderId="127" applyFont="0">
      <alignment horizontal="center" wrapText="1"/>
    </xf>
    <xf numFmtId="0" fontId="10" fillId="0" borderId="0"/>
    <xf numFmtId="0" fontId="2" fillId="144" borderId="127" applyFont="0">
      <alignment horizontal="center" wrapText="1"/>
    </xf>
    <xf numFmtId="0" fontId="2" fillId="0" borderId="0" applyNumberFormat="0" applyFont="0" applyFill="0" applyBorder="0" applyAlignment="0" applyProtection="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144" borderId="127" applyFont="0"/>
    <xf numFmtId="0" fontId="10" fillId="0" borderId="0"/>
    <xf numFmtId="0" fontId="10" fillId="0" borderId="0"/>
    <xf numFmtId="3" fontId="210" fillId="0" borderId="138">
      <alignment vertical="center"/>
    </xf>
    <xf numFmtId="0" fontId="10" fillId="0" borderId="0"/>
    <xf numFmtId="0" fontId="10" fillId="0" borderId="0"/>
    <xf numFmtId="49" fontId="2" fillId="144" borderId="127" applyFont="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304" fontId="2" fillId="145" borderId="127" applyFont="0"/>
    <xf numFmtId="0" fontId="10" fillId="0" borderId="0"/>
    <xf numFmtId="304" fontId="2" fillId="145" borderId="127" applyFont="0"/>
    <xf numFmtId="0" fontId="2" fillId="0" borderId="0" applyNumberFormat="0" applyFont="0" applyFill="0" applyBorder="0" applyAlignment="0" applyProtection="0"/>
    <xf numFmtId="304" fontId="2" fillId="145" borderId="127" applyFont="0"/>
    <xf numFmtId="304" fontId="2" fillId="145" borderId="127" applyFont="0"/>
    <xf numFmtId="304" fontId="2" fillId="145" borderId="127" applyFont="0"/>
    <xf numFmtId="304" fontId="2" fillId="145" borderId="127" applyFont="0"/>
    <xf numFmtId="3" fontId="210" fillId="0" borderId="138">
      <alignment vertical="center"/>
    </xf>
    <xf numFmtId="0" fontId="2" fillId="0" borderId="0" applyNumberFormat="0" applyFont="0" applyFill="0" applyBorder="0" applyAlignment="0" applyProtection="0"/>
    <xf numFmtId="0" fontId="10" fillId="0" borderId="0"/>
    <xf numFmtId="304" fontId="2" fillId="145" borderId="127" applyFont="0"/>
    <xf numFmtId="304" fontId="2" fillId="145" borderId="127" applyFont="0"/>
    <xf numFmtId="304" fontId="2" fillId="145" borderId="127" applyFont="0"/>
    <xf numFmtId="304" fontId="2" fillId="145"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145" borderId="127" applyFont="0">
      <alignment horizontal="right"/>
    </xf>
    <xf numFmtId="0" fontId="10" fillId="0" borderId="0"/>
    <xf numFmtId="9" fontId="2" fillId="145" borderId="127" applyFont="0">
      <alignment horizontal="right"/>
    </xf>
    <xf numFmtId="0" fontId="2" fillId="0" borderId="0" applyNumberFormat="0" applyFont="0" applyFill="0" applyBorder="0" applyAlignment="0" applyProtection="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11" fontId="2" fillId="146" borderId="127">
      <alignment vertical="center"/>
    </xf>
    <xf numFmtId="311" fontId="2" fillId="146" borderId="127">
      <alignment vertical="center"/>
    </xf>
    <xf numFmtId="311" fontId="2" fillId="146" borderId="127">
      <alignment vertical="center"/>
    </xf>
    <xf numFmtId="311" fontId="2" fillId="146" borderId="127">
      <alignment vertical="center"/>
    </xf>
    <xf numFmtId="311" fontId="2" fillId="146" borderId="127">
      <alignment vertical="center"/>
    </xf>
    <xf numFmtId="304" fontId="2" fillId="93" borderId="127" applyFont="0">
      <alignment horizontal="right"/>
    </xf>
    <xf numFmtId="0" fontId="10" fillId="0" borderId="0"/>
    <xf numFmtId="304" fontId="2" fillId="93" borderId="127" applyFont="0">
      <alignment horizontal="right"/>
    </xf>
    <xf numFmtId="0" fontId="2" fillId="0" borderId="0" applyNumberFormat="0" applyFont="0" applyFill="0" applyBorder="0" applyAlignment="0" applyProtection="0"/>
    <xf numFmtId="304" fontId="2" fillId="93" borderId="127" applyFont="0">
      <alignment horizontal="right"/>
    </xf>
    <xf numFmtId="304" fontId="2" fillId="93" borderId="127" applyFont="0">
      <alignment horizontal="right"/>
    </xf>
    <xf numFmtId="304" fontId="2" fillId="93" borderId="127" applyFont="0">
      <alignment horizontal="right"/>
    </xf>
    <xf numFmtId="304"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04" fontId="2" fillId="93" borderId="127" applyFont="0">
      <alignment horizontal="right"/>
    </xf>
    <xf numFmtId="304" fontId="2" fillId="93" borderId="127" applyFont="0">
      <alignment horizontal="right"/>
    </xf>
    <xf numFmtId="304" fontId="2" fillId="93" borderId="127" applyFont="0">
      <alignment horizontal="right"/>
    </xf>
    <xf numFmtId="304"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 fontId="2" fillId="93" borderId="127" applyFont="0">
      <alignment horizontal="right"/>
    </xf>
    <xf numFmtId="0" fontId="10" fillId="0" borderId="0"/>
    <xf numFmtId="1" fontId="2" fillId="93" borderId="127" applyFont="0">
      <alignment horizontal="right"/>
    </xf>
    <xf numFmtId="0" fontId="2" fillId="0" borderId="0" applyNumberFormat="0" applyFont="0" applyFill="0" applyBorder="0" applyAlignment="0" applyProtection="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04" fontId="2" fillId="93" borderId="127" applyFont="0"/>
    <xf numFmtId="0" fontId="10" fillId="0" borderId="0"/>
    <xf numFmtId="304" fontId="2" fillId="93" borderId="127" applyFont="0"/>
    <xf numFmtId="0" fontId="2" fillId="0" borderId="0" applyNumberFormat="0" applyFont="0" applyFill="0" applyBorder="0" applyAlignment="0" applyProtection="0"/>
    <xf numFmtId="304" fontId="2" fillId="93" borderId="127" applyFont="0"/>
    <xf numFmtId="304" fontId="2" fillId="93" borderId="127" applyFont="0"/>
    <xf numFmtId="304" fontId="2" fillId="93" borderId="127" applyFont="0"/>
    <xf numFmtId="304"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304" fontId="2" fillId="93" borderId="127" applyFont="0"/>
    <xf numFmtId="304" fontId="2" fillId="93" borderId="127" applyFont="0"/>
    <xf numFmtId="304" fontId="2" fillId="93" borderId="127" applyFont="0"/>
    <xf numFmtId="304"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2" fillId="93" borderId="127" applyFont="0"/>
    <xf numFmtId="0" fontId="10" fillId="0" borderId="0"/>
    <xf numFmtId="260" fontId="2" fillId="93" borderId="127" applyFont="0"/>
    <xf numFmtId="0" fontId="2" fillId="0" borderId="0" applyNumberFormat="0" applyFont="0" applyFill="0" applyBorder="0" applyAlignment="0" applyProtection="0"/>
    <xf numFmtId="260" fontId="2" fillId="93" borderId="127" applyFont="0"/>
    <xf numFmtId="260" fontId="2" fillId="93" borderId="127" applyFont="0"/>
    <xf numFmtId="260" fontId="2" fillId="93" borderId="127" applyFont="0"/>
    <xf numFmtId="260"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260" fontId="2" fillId="93" borderId="127" applyFont="0"/>
    <xf numFmtId="260" fontId="2" fillId="93" borderId="127" applyFont="0"/>
    <xf numFmtId="260" fontId="2" fillId="93" borderId="127" applyFont="0"/>
    <xf numFmtId="260"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93" borderId="127" applyFont="0">
      <alignment horizontal="right"/>
    </xf>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93" borderId="127" applyFont="0">
      <alignment horizontal="right"/>
    </xf>
    <xf numFmtId="0" fontId="10" fillId="0" borderId="0"/>
    <xf numFmtId="9" fontId="2" fillId="93" borderId="127" applyFont="0">
      <alignment horizontal="right"/>
    </xf>
    <xf numFmtId="0" fontId="2" fillId="0" borderId="0" applyNumberFormat="0" applyFont="0" applyFill="0" applyBorder="0" applyAlignment="0" applyProtection="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1" fontId="2" fillId="93" borderId="127" applyFont="0">
      <alignment horizontal="right"/>
    </xf>
    <xf numFmtId="0" fontId="10" fillId="0" borderId="0"/>
    <xf numFmtId="331" fontId="2" fillId="93" borderId="127" applyFont="0">
      <alignment horizontal="right"/>
    </xf>
    <xf numFmtId="0" fontId="2" fillId="0" borderId="0" applyNumberFormat="0" applyFont="0" applyFill="0" applyBorder="0" applyAlignment="0" applyProtection="0"/>
    <xf numFmtId="331" fontId="2" fillId="93" borderId="127" applyFont="0">
      <alignment horizontal="right"/>
    </xf>
    <xf numFmtId="331" fontId="2" fillId="93" borderId="127" applyFont="0">
      <alignment horizontal="right"/>
    </xf>
    <xf numFmtId="331" fontId="2" fillId="93" borderId="127" applyFont="0">
      <alignment horizontal="right"/>
    </xf>
    <xf numFmtId="331"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31" fontId="2" fillId="93" borderId="127" applyFont="0">
      <alignment horizontal="right"/>
    </xf>
    <xf numFmtId="331" fontId="2" fillId="93" borderId="127" applyFont="0">
      <alignment horizontal="right"/>
    </xf>
    <xf numFmtId="331" fontId="2" fillId="93" borderId="127" applyFont="0">
      <alignment horizontal="right"/>
    </xf>
    <xf numFmtId="331"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93" borderId="130"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30" applyFont="0">
      <alignment horizontal="right"/>
    </xf>
    <xf numFmtId="0" fontId="2" fillId="0" borderId="0" applyNumberFormat="0" applyFont="0" applyFill="0" applyBorder="0" applyAlignment="0" applyProtection="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93" borderId="127" applyFont="0">
      <alignment horizontal="center" wrapText="1"/>
      <protection locked="0"/>
    </xf>
    <xf numFmtId="0" fontId="10" fillId="0" borderId="0"/>
    <xf numFmtId="0" fontId="2" fillId="93" borderId="127" applyFont="0">
      <alignment horizontal="center" wrapText="1"/>
      <protection locked="0"/>
    </xf>
    <xf numFmtId="0" fontId="2" fillId="0" borderId="0" applyNumberFormat="0" applyFont="0" applyFill="0" applyBorder="0" applyAlignment="0" applyProtection="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93" borderId="127" applyFont="0"/>
    <xf numFmtId="0" fontId="10" fillId="0" borderId="0"/>
    <xf numFmtId="0" fontId="10" fillId="0" borderId="0"/>
    <xf numFmtId="3" fontId="210" fillId="0" borderId="138">
      <alignment vertical="center"/>
    </xf>
    <xf numFmtId="0" fontId="10" fillId="0" borderId="0"/>
    <xf numFmtId="0" fontId="10" fillId="0" borderId="0"/>
    <xf numFmtId="49" fontId="2" fillId="93" borderId="127" applyFont="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317" fillId="0" borderId="179" applyNumberFormat="0" applyAlignment="0" applyProtection="0"/>
    <xf numFmtId="0" fontId="318" fillId="0" borderId="17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9"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9" applyNumberFormat="0" applyProtection="0">
      <alignment horizontal="left" vertical="top"/>
    </xf>
    <xf numFmtId="0" fontId="321" fillId="0" borderId="129" applyNumberFormat="0" applyProtection="0">
      <alignment horizontal="left" vertical="top"/>
    </xf>
    <xf numFmtId="0" fontId="2" fillId="0" borderId="0" applyNumberFormat="0" applyFont="0" applyFill="0" applyBorder="0" applyAlignment="0" applyProtection="0"/>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80" applyNumberFormat="0" applyFont="0" applyAlignment="0" applyProtection="0"/>
    <xf numFmtId="0" fontId="2" fillId="0" borderId="181" applyNumberFormat="0" applyFont="0" applyAlignment="0" applyProtection="0"/>
    <xf numFmtId="0" fontId="2" fillId="0" borderId="182" applyNumberFormat="0" applyFont="0" applyAlignment="0" applyProtection="0"/>
    <xf numFmtId="10" fontId="322" fillId="0" borderId="0" applyNumberFormat="0" applyFill="0" applyBorder="0" applyProtection="0">
      <alignment horizontal="right" vertical="top"/>
    </xf>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8" fillId="0" borderId="111" applyNumberFormat="0" applyFill="0" applyAlignment="0" applyProtection="0">
      <alignment vertical="top"/>
    </xf>
    <xf numFmtId="0" fontId="318" fillId="0" borderId="111" applyNumberFormat="0" applyFill="0" applyAlignment="0" applyProtection="0">
      <alignment vertical="top"/>
    </xf>
    <xf numFmtId="349"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77" fontId="323" fillId="0" borderId="111"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11"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lignment horizontal="centerContinuous"/>
    </xf>
    <xf numFmtId="0" fontId="10" fillId="0" borderId="0"/>
    <xf numFmtId="0" fontId="10" fillId="0" borderId="0"/>
    <xf numFmtId="3" fontId="210" fillId="0" borderId="138">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83"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31"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51" fontId="329" fillId="0" borderId="0">
      <protection locked="0"/>
    </xf>
    <xf numFmtId="351"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6"/>
    <xf numFmtId="0" fontId="10" fillId="0" borderId="0"/>
    <xf numFmtId="0" fontId="332" fillId="0" borderId="106"/>
    <xf numFmtId="0" fontId="10" fillId="0" borderId="0"/>
    <xf numFmtId="0" fontId="332" fillId="0" borderId="106"/>
    <xf numFmtId="0" fontId="10" fillId="0" borderId="0"/>
    <xf numFmtId="0" fontId="332" fillId="0" borderId="106"/>
    <xf numFmtId="0" fontId="332" fillId="0" borderId="106"/>
    <xf numFmtId="246" fontId="254" fillId="0" borderId="0"/>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3" fontId="210" fillId="0" borderId="138">
      <alignment vertical="center"/>
    </xf>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38" fontId="202" fillId="0" borderId="185">
      <alignment horizontal="right"/>
    </xf>
    <xf numFmtId="0" fontId="273" fillId="0" borderId="18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6" applyProtection="0">
      <alignment horizontal="center"/>
    </xf>
    <xf numFmtId="0" fontId="273" fillId="0" borderId="186" applyProtection="0">
      <alignment horizontal="center"/>
    </xf>
    <xf numFmtId="0" fontId="273" fillId="0" borderId="186" applyProtection="0">
      <alignment horizontal="center"/>
    </xf>
    <xf numFmtId="0" fontId="273" fillId="0" borderId="186" applyProtection="0">
      <alignment horizont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5" fillId="69" borderId="0">
      <alignment horizontal="center"/>
    </xf>
    <xf numFmtId="0" fontId="105" fillId="69" borderId="0">
      <alignment horizontal="center"/>
    </xf>
    <xf numFmtId="3" fontId="210" fillId="0" borderId="138">
      <alignment vertical="center"/>
    </xf>
    <xf numFmtId="0" fontId="333" fillId="104" borderId="0" applyNumberFormat="0" applyBorder="0"/>
    <xf numFmtId="0" fontId="186" fillId="0" borderId="187" applyNumberFormat="0" applyFont="0" applyFill="0" applyAlignment="0"/>
    <xf numFmtId="0" fontId="334" fillId="0" borderId="13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80" fillId="0" borderId="63" applyNumberFormat="0" applyBorder="0">
      <protection locked="0"/>
    </xf>
    <xf numFmtId="37" fontId="335" fillId="111" borderId="0"/>
    <xf numFmtId="37" fontId="161" fillId="150" borderId="127" applyNumberFormat="0" applyAlignment="0" applyProtection="0"/>
    <xf numFmtId="0" fontId="2" fillId="0" borderId="0" applyNumberFormat="0" applyFont="0" applyFill="0" applyBorder="0" applyAlignment="0" applyProtection="0"/>
    <xf numFmtId="37" fontId="161" fillId="150" borderId="127" applyNumberFormat="0" applyAlignment="0" applyProtection="0"/>
    <xf numFmtId="37" fontId="161" fillId="150" borderId="127" applyNumberFormat="0" applyAlignment="0" applyProtection="0"/>
    <xf numFmtId="37" fontId="161" fillId="150" borderId="127" applyNumberFormat="0" applyAlignment="0" applyProtection="0"/>
    <xf numFmtId="37" fontId="161" fillId="150" borderId="127" applyNumberFormat="0" applyAlignment="0" applyProtection="0"/>
    <xf numFmtId="3" fontId="210" fillId="0" borderId="138">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1"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11">
      <alignment horizontal="center"/>
    </xf>
    <xf numFmtId="43" fontId="2" fillId="0" borderId="0" applyNumberFormat="0" applyFont="0" applyBorder="0" applyAlignment="0">
      <protection locked="0"/>
    </xf>
    <xf numFmtId="2" fontId="335" fillId="111" borderId="0" applyNumberFormat="0" applyFill="0" applyBorder="0" applyAlignment="0" applyProtection="0"/>
    <xf numFmtId="352"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7"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38" fontId="2" fillId="0" borderId="0"/>
    <xf numFmtId="2" fontId="234" fillId="69" borderId="127"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165" fontId="340"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354" fontId="2" fillId="0" borderId="0" applyFont="0" applyFill="0" applyBorder="0" applyAlignment="0" applyProtection="0"/>
    <xf numFmtId="355" fontId="255"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11"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8">
      <alignment vertical="center"/>
    </xf>
    <xf numFmtId="0" fontId="310" fillId="0" borderId="0" applyProtection="0">
      <alignment horizontal="center"/>
    </xf>
    <xf numFmtId="0" fontId="10" fillId="0" borderId="0"/>
    <xf numFmtId="3" fontId="210" fillId="0" borderId="138">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8">
      <alignment vertical="center"/>
    </xf>
    <xf numFmtId="0" fontId="45" fillId="0" borderId="0" applyNumberFormat="0" applyFill="0" applyBorder="0" applyProtection="0">
      <alignment horizontal="left"/>
    </xf>
    <xf numFmtId="331"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45" fillId="0" borderId="188" applyNumberFormat="0"/>
    <xf numFmtId="14" fontId="161" fillId="0" borderId="0" applyFont="0" applyFill="0" applyBorder="0" applyProtection="0"/>
    <xf numFmtId="16" fontId="161" fillId="0" borderId="0" applyFont="0" applyFill="0" applyBorder="0" applyProtection="0"/>
    <xf numFmtId="3" fontId="210" fillId="0" borderId="138">
      <alignment vertical="center"/>
    </xf>
    <xf numFmtId="358" fontId="344" fillId="0" borderId="111"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08" fontId="346" fillId="0" borderId="0" applyFont="0" applyFill="0" applyBorder="0" applyAlignment="0" applyProtection="0"/>
    <xf numFmtId="209" fontId="346" fillId="0" borderId="0" applyFont="0" applyFill="0" applyBorder="0" applyAlignment="0" applyProtection="0"/>
    <xf numFmtId="207" fontId="346" fillId="0" borderId="0" applyFont="0" applyFill="0" applyBorder="0" applyAlignment="0" applyProtection="0"/>
    <xf numFmtId="210"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7" fillId="0" borderId="0" applyNumberFormat="0" applyFill="0" applyBorder="0" applyAlignment="0" applyProtection="0"/>
    <xf numFmtId="3" fontId="2" fillId="74" borderId="195" applyFont="0">
      <alignment horizontal="right" vertical="center"/>
      <protection locked="0"/>
    </xf>
    <xf numFmtId="0" fontId="45" fillId="69" borderId="191" applyFont="0" applyBorder="0">
      <alignment horizontal="center" wrapText="1"/>
    </xf>
    <xf numFmtId="0" fontId="148" fillId="69" borderId="194" applyNumberFormat="0" applyFill="0" applyBorder="0" applyAlignment="0" applyProtection="0">
      <alignment horizontal="left"/>
    </xf>
    <xf numFmtId="0" fontId="1" fillId="0" borderId="0"/>
    <xf numFmtId="0" fontId="175" fillId="0" borderId="199"/>
    <xf numFmtId="244" fontId="177" fillId="0" borderId="20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3" fontId="182" fillId="88" borderId="195" applyNumberFormat="0" applyFont="0" applyAlignment="0"/>
    <xf numFmtId="3" fontId="182" fillId="88" borderId="195" applyNumberFormat="0" applyFont="0" applyAlignment="0"/>
    <xf numFmtId="3" fontId="182" fillId="88" borderId="195" applyNumberFormat="0" applyFont="0" applyAlignment="0"/>
    <xf numFmtId="3" fontId="182" fillId="88" borderId="195" applyNumberFormat="0" applyFont="0" applyAlignment="0"/>
    <xf numFmtId="3" fontId="182" fillId="88" borderId="195" applyNumberFormat="0" applyFont="0" applyAlignment="0"/>
    <xf numFmtId="247"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247" fontId="180" fillId="107" borderId="195" applyNumberFormat="0" applyFill="0" applyBorder="0" applyAlignment="0" applyProtection="0"/>
    <xf numFmtId="0"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247" fontId="180" fillId="107" borderId="195" applyNumberFormat="0" applyFill="0" applyBorder="0" applyAlignment="0" applyProtection="0"/>
    <xf numFmtId="0" fontId="180" fillId="107" borderId="195" applyNumberFormat="0" applyFill="0" applyBorder="0" applyAlignment="0" applyProtection="0"/>
    <xf numFmtId="0" fontId="184" fillId="108" borderId="201" applyNumberFormat="0" applyAlignment="0" applyProtection="0"/>
    <xf numFmtId="0" fontId="184" fillId="108" borderId="201" applyNumberFormat="0" applyAlignment="0" applyProtection="0"/>
    <xf numFmtId="252" fontId="105" fillId="0" borderId="201" applyNumberFormat="0" applyFont="0" applyFill="0" applyAlignment="0">
      <alignment vertical="center"/>
    </xf>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252" fontId="105" fillId="0" borderId="201" applyNumberFormat="0" applyFont="0" applyFill="0" applyAlignment="0">
      <alignment vertical="center"/>
    </xf>
    <xf numFmtId="0" fontId="105" fillId="0" borderId="201" applyNumberFormat="0" applyFont="0" applyFill="0"/>
    <xf numFmtId="252" fontId="105" fillId="0" borderId="201" applyNumberFormat="0" applyFont="0" applyFill="0" applyAlignment="0">
      <alignment vertical="center"/>
    </xf>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202" fillId="0" borderId="190" applyNumberFormat="0" applyFont="0" applyFill="0" applyAlignment="0" applyProtection="0"/>
    <xf numFmtId="0" fontId="150" fillId="0" borderId="194" applyNumberFormat="0" applyFont="0" applyFill="0" applyAlignment="0" applyProtection="0"/>
    <xf numFmtId="0" fontId="150" fillId="0" borderId="194" applyNumberFormat="0" applyFont="0" applyFill="0" applyAlignment="0" applyProtection="0"/>
    <xf numFmtId="0" fontId="150" fillId="0" borderId="194" applyNumberFormat="0" applyFont="0" applyFill="0" applyAlignment="0" applyProtection="0"/>
    <xf numFmtId="0" fontId="150" fillId="0" borderId="199" applyNumberFormat="0" applyFont="0" applyFill="0" applyAlignment="0" applyProtection="0"/>
    <xf numFmtId="0" fontId="150" fillId="0" borderId="199"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3" fontId="45" fillId="41" borderId="194">
      <protection hidden="1"/>
    </xf>
    <xf numFmtId="0" fontId="205" fillId="0" borderId="194" applyBorder="0"/>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vertical="center"/>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201" fontId="2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1" fillId="0" borderId="202" applyNumberFormat="0" applyFill="0" applyBorder="0" applyAlignment="0" applyProtection="0">
      <alignment horizontal="center"/>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3" fillId="0" borderId="0" applyFont="0" applyFill="0" applyBorder="0" applyAlignment="0" applyProtection="0">
      <alignment horizontal="righ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0" fontId="233" fillId="120" borderId="195" applyNumberFormat="0" applyBorder="0" applyAlignment="0">
      <alignment horizontal="center"/>
      <protection locked="0"/>
    </xf>
    <xf numFmtId="0" fontId="233" fillId="120" borderId="195" applyNumberFormat="0" applyBorder="0" applyAlignment="0">
      <alignment horizontal="center"/>
      <protection locked="0"/>
    </xf>
    <xf numFmtId="3" fontId="234" fillId="121" borderId="202" applyNumberFormat="0" applyBorder="0" applyAlignment="0" applyProtection="0">
      <protection hidden="1"/>
    </xf>
    <xf numFmtId="281" fontId="2" fillId="0" borderId="0" applyFont="0" applyFill="0" applyBorder="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45" fillId="113" borderId="197" applyAlignment="0" applyProtection="0"/>
    <xf numFmtId="0" fontId="45" fillId="113" borderId="197" applyAlignment="0" applyProtection="0"/>
    <xf numFmtId="0" fontId="45" fillId="113" borderId="197" applyAlignment="0" applyProtection="0"/>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37" fillId="0" borderId="197">
      <alignment horizontal="left" vertical="center"/>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0" borderId="0" applyNumberFormat="0" applyFont="0" applyFill="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2" fontId="234" fillId="129" borderId="200" applyNumberFormat="0" applyBorder="0" applyAlignment="0" applyProtection="0">
      <alignment horizontal="center"/>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49" fontId="2" fillId="71" borderId="195" applyFont="0" applyAlignment="0">
      <protection locked="0"/>
    </xf>
    <xf numFmtId="49" fontId="2" fillId="71" borderId="195" applyFont="0" applyAlignment="0">
      <protection locked="0"/>
    </xf>
    <xf numFmtId="317" fontId="161" fillId="0" borderId="200" applyBorder="0"/>
    <xf numFmtId="253" fontId="229" fillId="96" borderId="200" applyBorder="0"/>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2" fontId="234" fillId="107" borderId="195" applyNumberFormat="0" applyBorder="0" applyAlignment="0">
      <protection locked="0"/>
    </xf>
    <xf numFmtId="3" fontId="210" fillId="0" borderId="138">
      <alignment vertical="center"/>
    </xf>
    <xf numFmtId="37" fontId="202" fillId="0" borderId="0" applyNumberFormat="0" applyFill="0" applyAlignment="0"/>
    <xf numFmtId="0" fontId="284" fillId="104" borderId="196">
      <alignment horizontal="center" vertical="top" wrapText="1"/>
    </xf>
    <xf numFmtId="0" fontId="284" fillId="104" borderId="196">
      <alignment horizontal="center" vertical="top" wrapText="1"/>
    </xf>
    <xf numFmtId="0" fontId="284" fillId="104" borderId="196">
      <alignment horizontal="center" vertical="top" wrapText="1"/>
    </xf>
    <xf numFmtId="0" fontId="284" fillId="104" borderId="196">
      <alignment horizontal="center" vertical="top" wrapText="1"/>
    </xf>
    <xf numFmtId="0" fontId="2" fillId="0" borderId="197"/>
    <xf numFmtId="0" fontId="2" fillId="0" borderId="197"/>
    <xf numFmtId="0" fontId="2" fillId="0" borderId="197"/>
    <xf numFmtId="0" fontId="2" fillId="0" borderId="197"/>
    <xf numFmtId="0" fontId="45" fillId="70" borderId="191"/>
    <xf numFmtId="0" fontId="45" fillId="70" borderId="191"/>
    <xf numFmtId="0" fontId="45" fillId="70" borderId="191"/>
    <xf numFmtId="0" fontId="45" fillId="70" borderId="191"/>
    <xf numFmtId="0" fontId="45" fillId="0" borderId="192"/>
    <xf numFmtId="0" fontId="45" fillId="0" borderId="192"/>
    <xf numFmtId="0" fontId="45" fillId="0" borderId="192"/>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0" fontId="284" fillId="132" borderId="196">
      <alignment horizontal="center" vertical="top"/>
    </xf>
    <xf numFmtId="0" fontId="284" fillId="132" borderId="196">
      <alignment horizontal="center" vertical="top"/>
    </xf>
    <xf numFmtId="0" fontId="45" fillId="0" borderId="191"/>
    <xf numFmtId="0" fontId="45" fillId="0" borderId="191"/>
    <xf numFmtId="0" fontId="45" fillId="0" borderId="191"/>
    <xf numFmtId="0" fontId="45" fillId="0" borderId="191"/>
    <xf numFmtId="0" fontId="2" fillId="0" borderId="196"/>
    <xf numFmtId="0" fontId="2" fillId="0" borderId="196"/>
    <xf numFmtId="0" fontId="2" fillId="0" borderId="196"/>
    <xf numFmtId="0" fontId="2" fillId="0" borderId="196"/>
    <xf numFmtId="0" fontId="2" fillId="0" borderId="196"/>
    <xf numFmtId="0" fontId="285" fillId="70" borderId="202"/>
    <xf numFmtId="0" fontId="285" fillId="70" borderId="202"/>
    <xf numFmtId="0" fontId="2" fillId="0" borderId="192">
      <alignment horizontal="center"/>
    </xf>
    <xf numFmtId="0" fontId="2" fillId="0" borderId="192">
      <alignment horizontal="center"/>
    </xf>
    <xf numFmtId="0" fontId="2" fillId="0" borderId="192">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8">
      <alignment horizontal="center"/>
    </xf>
    <xf numFmtId="0" fontId="2" fillId="0" borderId="198">
      <alignment horizontal="center"/>
    </xf>
    <xf numFmtId="0" fontId="284" fillId="132" borderId="196">
      <alignment horizontal="center" vertical="top" wrapText="1"/>
    </xf>
    <xf numFmtId="0" fontId="284" fillId="132" borderId="196">
      <alignment horizontal="center" vertical="top" wrapText="1"/>
    </xf>
    <xf numFmtId="0" fontId="284" fillId="132" borderId="196">
      <alignment horizontal="center" vertical="top" wrapText="1"/>
    </xf>
    <xf numFmtId="0" fontId="284" fillId="132" borderId="196">
      <alignment horizontal="center" vertical="top" wrapText="1"/>
    </xf>
    <xf numFmtId="3" fontId="2" fillId="0" borderId="197"/>
    <xf numFmtId="3" fontId="2" fillId="0" borderId="197"/>
    <xf numFmtId="3" fontId="2" fillId="0" borderId="197"/>
    <xf numFmtId="3" fontId="2" fillId="0" borderId="197"/>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7">
      <alignment horizontal="center"/>
    </xf>
    <xf numFmtId="0" fontId="45" fillId="70" borderId="197">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2">
      <alignment horizontal="left" vertical="top"/>
    </xf>
    <xf numFmtId="0" fontId="45" fillId="70" borderId="192">
      <alignment horizontal="left" vertical="top"/>
    </xf>
    <xf numFmtId="0" fontId="45" fillId="70" borderId="192">
      <alignment horizontal="left" vertical="top"/>
    </xf>
    <xf numFmtId="0" fontId="284" fillId="132" borderId="197">
      <alignment horizontal="center" vertical="center"/>
    </xf>
    <xf numFmtId="0" fontId="284" fillId="132" borderId="197">
      <alignment horizontal="center" vertical="center"/>
    </xf>
    <xf numFmtId="0" fontId="284" fillId="132" borderId="196">
      <alignment horizontal="center" vertical="center"/>
    </xf>
    <xf numFmtId="0" fontId="284" fillId="132" borderId="196">
      <alignment horizontal="center" vertical="center"/>
    </xf>
    <xf numFmtId="0" fontId="284" fillId="132" borderId="196">
      <alignment horizontal="center" vertical="center"/>
    </xf>
    <xf numFmtId="0" fontId="284" fillId="132" borderId="196">
      <alignment horizontal="center" vertical="center"/>
    </xf>
    <xf numFmtId="0" fontId="284" fillId="104" borderId="191">
      <alignment horizontal="center" vertical="center"/>
    </xf>
    <xf numFmtId="0" fontId="284" fillId="104" borderId="191">
      <alignment horizontal="center" vertical="center"/>
    </xf>
    <xf numFmtId="0" fontId="284" fillId="104" borderId="191">
      <alignment horizontal="center" vertical="center"/>
    </xf>
    <xf numFmtId="0" fontId="284" fillId="104" borderId="191">
      <alignment horizontal="center" vertical="center"/>
    </xf>
    <xf numFmtId="0" fontId="284" fillId="104" borderId="197">
      <alignment horizontal="center" vertical="center"/>
    </xf>
    <xf numFmtId="0" fontId="284" fillId="104" borderId="197">
      <alignment horizontal="center" vertical="center"/>
    </xf>
    <xf numFmtId="0" fontId="284" fillId="104" borderId="196">
      <alignment horizontal="center" vertical="center"/>
    </xf>
    <xf numFmtId="0" fontId="284" fillId="104" borderId="196">
      <alignment horizontal="center" vertical="center"/>
    </xf>
    <xf numFmtId="0" fontId="284" fillId="104" borderId="196">
      <alignment horizontal="center" vertical="center"/>
    </xf>
    <xf numFmtId="0" fontId="284" fillId="104" borderId="196">
      <alignment horizontal="center" vertical="center"/>
    </xf>
    <xf numFmtId="0" fontId="2" fillId="0" borderId="193"/>
    <xf numFmtId="0" fontId="2" fillId="0" borderId="193"/>
    <xf numFmtId="0" fontId="2" fillId="0" borderId="193"/>
    <xf numFmtId="0" fontId="2" fillId="0" borderId="193"/>
    <xf numFmtId="0" fontId="2" fillId="0" borderId="198"/>
    <xf numFmtId="0" fontId="2" fillId="0" borderId="198"/>
    <xf numFmtId="0" fontId="2" fillId="0" borderId="0" applyNumberFormat="0" applyFont="0" applyFill="0" applyBorder="0" applyAlignment="0" applyProtection="0"/>
    <xf numFmtId="0" fontId="287" fillId="0" borderId="200"/>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331" fontId="2" fillId="74" borderId="195" applyFont="0">
      <alignment horizontal="right" vertical="center"/>
      <protection locked="0"/>
    </xf>
    <xf numFmtId="331" fontId="2" fillId="74" borderId="195" applyFont="0">
      <alignment horizontal="right" vertical="center"/>
      <protection locked="0"/>
    </xf>
    <xf numFmtId="331" fontId="2" fillId="74" borderId="195" applyFont="0">
      <alignment horizontal="right" vertical="center"/>
      <protection locked="0"/>
    </xf>
    <xf numFmtId="331" fontId="2" fillId="74" borderId="195" applyFont="0">
      <alignment horizontal="right" vertical="center"/>
      <protection locked="0"/>
    </xf>
    <xf numFmtId="331" fontId="2" fillId="74" borderId="195" applyFont="0">
      <alignment horizontal="right" vertical="center"/>
      <protection locked="0"/>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173" fontId="234" fillId="134" borderId="200" applyNumberFormat="0" applyBorder="0" applyAlignment="0" applyProtection="0">
      <alignment horizontal="center"/>
      <protection hidden="1"/>
    </xf>
    <xf numFmtId="3" fontId="288" fillId="57" borderId="195" applyNumberFormat="0" applyBorder="0" applyAlignment="0" applyProtection="0">
      <protection hidden="1"/>
    </xf>
    <xf numFmtId="3" fontId="289" fillId="135" borderId="202" applyNumberFormat="0" applyBorder="0" applyAlignment="0" applyProtection="0">
      <protection hidden="1"/>
    </xf>
    <xf numFmtId="0" fontId="19" fillId="131" borderId="200" applyNumberFormat="0" applyFont="0" applyBorder="0" applyAlignment="0" applyProtection="0">
      <alignment horizontal="center"/>
    </xf>
    <xf numFmtId="0" fontId="19" fillId="131"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61" fillId="0" borderId="203" applyNumberFormat="0" applyAlignment="0" applyProtection="0"/>
    <xf numFmtId="0" fontId="10" fillId="0" borderId="0"/>
    <xf numFmtId="0" fontId="46" fillId="69" borderId="194">
      <alignment horizontal="center"/>
    </xf>
    <xf numFmtId="0" fontId="41" fillId="0" borderId="190">
      <alignment horizontal="center"/>
    </xf>
    <xf numFmtId="0" fontId="45" fillId="92" borderId="194" applyNumberFormat="0" applyBorder="0" applyAlignment="0"/>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0" fontId="298" fillId="45" borderId="195"/>
    <xf numFmtId="0" fontId="2" fillId="0" borderId="204">
      <alignment vertical="center"/>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 fontId="2" fillId="69" borderId="195" applyFont="0">
      <alignment horizontal="right"/>
    </xf>
    <xf numFmtId="3" fontId="2" fillId="69" borderId="195" applyFont="0">
      <alignment horizontal="right"/>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 fontId="2" fillId="68" borderId="197" applyBorder="0"/>
    <xf numFmtId="3" fontId="2" fillId="68" borderId="197" applyBorder="0"/>
    <xf numFmtId="3" fontId="2" fillId="68" borderId="197" applyBorder="0"/>
    <xf numFmtId="3" fontId="2" fillId="68" borderId="197" applyBorder="0"/>
    <xf numFmtId="3" fontId="2" fillId="68" borderId="197" applyBorder="0"/>
    <xf numFmtId="2" fontId="314" fillId="0" borderId="200" applyNumberFormat="0" applyFill="0" applyBorder="0" applyAlignment="0" applyProtection="0">
      <alignment horizontal="center"/>
      <protection locked="0"/>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49" fontId="2" fillId="144" borderId="195" applyFont="0"/>
    <xf numFmtId="49" fontId="2" fillId="144"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311" fontId="2" fillId="146" borderId="195">
      <alignment vertical="center"/>
    </xf>
    <xf numFmtId="311" fontId="2" fillId="146" borderId="195">
      <alignment vertical="center"/>
    </xf>
    <xf numFmtId="311" fontId="2" fillId="146" borderId="195">
      <alignment vertical="center"/>
    </xf>
    <xf numFmtId="311" fontId="2" fillId="146" borderId="195">
      <alignment vertical="center"/>
    </xf>
    <xf numFmtId="311" fontId="2" fillId="146" borderId="195">
      <alignment vertical="center"/>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49" fontId="2" fillId="93" borderId="195" applyFont="0"/>
    <xf numFmtId="49" fontId="2" fillId="93" borderId="195" applyFont="0"/>
    <xf numFmtId="0" fontId="321" fillId="0" borderId="197" applyNumberFormat="0" applyProtection="0">
      <alignment horizontal="left" vertical="top"/>
    </xf>
    <xf numFmtId="0" fontId="321" fillId="0" borderId="197" applyNumberFormat="0" applyProtection="0">
      <alignment horizontal="left" vertical="top"/>
    </xf>
    <xf numFmtId="0" fontId="321" fillId="0" borderId="197" applyNumberFormat="0" applyProtection="0">
      <alignment horizontal="lef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56" fillId="0" borderId="194" applyFill="0" applyBorder="0" applyProtection="0">
      <alignment horizontal="left" vertical="top"/>
    </xf>
    <xf numFmtId="0" fontId="186" fillId="131" borderId="206" applyNumberFormat="0" applyFont="0">
      <alignment horizontal="center" vertical="center"/>
    </xf>
    <xf numFmtId="350" fontId="45" fillId="68" borderId="202" applyNumberFormat="0" applyBorder="0" applyAlignment="0">
      <alignment horizontal="right"/>
    </xf>
    <xf numFmtId="0" fontId="332" fillId="0" borderId="192"/>
    <xf numFmtId="0" fontId="332" fillId="0" borderId="192"/>
    <xf numFmtId="0" fontId="332" fillId="0" borderId="192"/>
    <xf numFmtId="0" fontId="332" fillId="0" borderId="192"/>
    <xf numFmtId="0" fontId="332" fillId="0" borderId="192"/>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334" fillId="0" borderId="202" applyNumberFormat="0" applyFill="0" applyBorder="0" applyAlignment="0" applyProtection="0">
      <alignment horizontal="center"/>
      <protection locked="0"/>
    </xf>
    <xf numFmtId="37" fontId="161" fillId="150" borderId="195" applyNumberFormat="0" applyAlignment="0" applyProtection="0"/>
    <xf numFmtId="37" fontId="161" fillId="150" borderId="195" applyNumberFormat="0" applyAlignment="0" applyProtection="0"/>
    <xf numFmtId="37" fontId="161" fillId="150" borderId="195" applyNumberFormat="0" applyAlignment="0" applyProtection="0"/>
    <xf numFmtId="37" fontId="161" fillId="150" borderId="195" applyNumberFormat="0" applyAlignment="0" applyProtection="0"/>
    <xf numFmtId="37" fontId="161" fillId="150" borderId="195" applyNumberForma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2" fontId="234" fillId="69" borderId="195" applyBorder="0" applyAlignment="0"/>
    <xf numFmtId="165" fontId="340" fillId="69" borderId="194">
      <alignment horizontal="center"/>
    </xf>
    <xf numFmtId="0" fontId="347" fillId="0" borderId="0" applyNumberFormat="0" applyFill="0" applyBorder="0" applyAlignment="0" applyProtection="0"/>
    <xf numFmtId="0" fontId="1" fillId="0" borderId="0"/>
    <xf numFmtId="0" fontId="1" fillId="0" borderId="0"/>
  </cellStyleXfs>
  <cellXfs count="845">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Border="1" applyAlignment="1">
      <alignment horizontal="center" vertical="center" wrapText="1"/>
    </xf>
    <xf numFmtId="0" fontId="2" fillId="0" borderId="3" xfId="0" applyFont="1" applyBorder="1" applyAlignment="1">
      <alignment vertical="center" wrapText="1"/>
    </xf>
    <xf numFmtId="191" fontId="84" fillId="0" borderId="3" xfId="0" applyNumberFormat="1" applyFont="1" applyBorder="1" applyAlignment="1" applyProtection="1">
      <alignment vertical="center" wrapText="1"/>
      <protection locked="0"/>
    </xf>
    <xf numFmtId="191" fontId="84" fillId="0" borderId="19"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9"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8" xfId="0" applyFont="1" applyBorder="1" applyAlignment="1">
      <alignment vertical="center"/>
    </xf>
    <xf numFmtId="0" fontId="85" fillId="0" borderId="0" xfId="0" applyFont="1" applyAlignment="1">
      <alignment wrapText="1"/>
    </xf>
    <xf numFmtId="0" fontId="2" fillId="0" borderId="21" xfId="0" applyFont="1" applyBorder="1"/>
    <xf numFmtId="0" fontId="2" fillId="0" borderId="24" xfId="0" applyFont="1" applyBorder="1" applyAlignment="1">
      <alignment wrapText="1"/>
    </xf>
    <xf numFmtId="0" fontId="84" fillId="0" borderId="38" xfId="0" applyFont="1" applyBorder="1"/>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0" fontId="2" fillId="0" borderId="18"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0" fontId="45" fillId="0" borderId="0" xfId="11" applyFont="1"/>
    <xf numFmtId="0" fontId="84" fillId="0" borderId="4" xfId="0" applyFont="1" applyBorder="1" applyAlignment="1">
      <alignment horizontal="center" vertical="center" wrapText="1"/>
    </xf>
    <xf numFmtId="0" fontId="84" fillId="0" borderId="59"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60" xfId="0" applyNumberFormat="1" applyFont="1" applyBorder="1" applyAlignment="1">
      <alignment horizontal="center"/>
    </xf>
    <xf numFmtId="167" fontId="85" fillId="0" borderId="0" xfId="0" applyNumberFormat="1" applyFont="1" applyAlignment="1">
      <alignment horizontal="center"/>
    </xf>
    <xf numFmtId="167" fontId="84" fillId="0" borderId="58" xfId="0" applyNumberFormat="1" applyFont="1" applyBorder="1" applyAlignment="1">
      <alignment horizontal="center"/>
    </xf>
    <xf numFmtId="167" fontId="92" fillId="0" borderId="0" xfId="0" applyNumberFormat="1" applyFont="1" applyAlignment="1">
      <alignment horizontal="center"/>
    </xf>
    <xf numFmtId="167" fontId="84" fillId="0" borderId="61" xfId="0" applyNumberFormat="1" applyFont="1" applyBorder="1" applyAlignment="1">
      <alignment horizontal="center"/>
    </xf>
    <xf numFmtId="167" fontId="90" fillId="0" borderId="0" xfId="0" applyNumberFormat="1" applyFont="1" applyAlignment="1">
      <alignment horizontal="center"/>
    </xf>
    <xf numFmtId="167" fontId="84" fillId="0" borderId="62" xfId="0" applyNumberFormat="1" applyFont="1" applyBorder="1" applyAlignment="1">
      <alignment horizontal="center"/>
    </xf>
    <xf numFmtId="0" fontId="84" fillId="0" borderId="18" xfId="0" applyFont="1" applyBorder="1" applyAlignment="1">
      <alignment vertical="center"/>
    </xf>
    <xf numFmtId="191" fontId="84" fillId="0" borderId="3" xfId="0" applyNumberFormat="1" applyFont="1" applyBorder="1"/>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191" fontId="84" fillId="35"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64" fontId="2" fillId="3" borderId="18"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191" fontId="84" fillId="0" borderId="18" xfId="0" applyNumberFormat="1" applyFont="1" applyBorder="1"/>
    <xf numFmtId="191" fontId="84" fillId="0" borderId="19" xfId="0" applyNumberFormat="1" applyFont="1" applyBorder="1"/>
    <xf numFmtId="191" fontId="84" fillId="35" borderId="52" xfId="0" applyNumberFormat="1" applyFont="1" applyFill="1" applyBorder="1"/>
    <xf numFmtId="0" fontId="45" fillId="3" borderId="23" xfId="16" applyFont="1" applyFill="1" applyBorder="1" applyProtection="1">
      <protection locked="0"/>
    </xf>
    <xf numFmtId="191" fontId="84" fillId="35" borderId="21" xfId="0" applyNumberFormat="1" applyFont="1" applyFill="1" applyBorder="1"/>
    <xf numFmtId="191" fontId="84" fillId="35" borderId="23" xfId="0" applyNumberFormat="1" applyFont="1" applyFill="1" applyBorder="1"/>
    <xf numFmtId="191" fontId="84" fillId="35" borderId="53" xfId="0" applyNumberFormat="1" applyFont="1" applyFill="1" applyBorder="1"/>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Border="1" applyAlignment="1" applyProtection="1">
      <alignment horizontal="center" vertical="center" wrapText="1"/>
      <protection locked="0"/>
    </xf>
    <xf numFmtId="0" fontId="45" fillId="0" borderId="25"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7" fillId="0" borderId="0" xfId="0" applyFont="1"/>
    <xf numFmtId="0" fontId="3" fillId="0" borderId="63" xfId="0" applyFont="1" applyBorder="1"/>
    <xf numFmtId="191" fontId="84" fillId="0" borderId="20" xfId="0" applyNumberFormat="1"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191" fontId="3" fillId="35" borderId="22" xfId="0" applyNumberFormat="1" applyFont="1" applyFill="1" applyBorder="1"/>
    <xf numFmtId="9" fontId="3" fillId="0" borderId="19" xfId="20950" applyFont="1" applyBorder="1"/>
    <xf numFmtId="9" fontId="3" fillId="35" borderId="23" xfId="20950" applyFont="1" applyFill="1" applyBorder="1"/>
    <xf numFmtId="0" fontId="86" fillId="0" borderId="0" xfId="0" applyFont="1" applyAlignment="1">
      <alignment horizontal="center" wrapText="1"/>
    </xf>
    <xf numFmtId="167" fontId="84" fillId="0" borderId="3" xfId="0" applyNumberFormat="1" applyFont="1" applyBorder="1"/>
    <xf numFmtId="167" fontId="84" fillId="35" borderId="22" xfId="0" applyNumberFormat="1" applyFont="1" applyFill="1" applyBorder="1"/>
    <xf numFmtId="0" fontId="84" fillId="0" borderId="68" xfId="0" applyFont="1" applyBorder="1" applyAlignment="1">
      <alignment vertical="center" wrapText="1"/>
    </xf>
    <xf numFmtId="191"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8" xfId="0" applyFont="1" applyFill="1" applyBorder="1" applyAlignment="1">
      <alignment horizontal="left"/>
    </xf>
    <xf numFmtId="0" fontId="99"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18" xfId="0" applyFont="1" applyBorder="1" applyAlignment="1">
      <alignment horizontal="center" vertical="center"/>
    </xf>
    <xf numFmtId="0" fontId="3" fillId="0" borderId="80" xfId="0" applyFont="1" applyBorder="1" applyAlignment="1">
      <alignment vertical="center"/>
    </xf>
    <xf numFmtId="0" fontId="4" fillId="0" borderId="80"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63"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0" fontId="3" fillId="0" borderId="87" xfId="0" applyFont="1" applyBorder="1" applyAlignment="1">
      <alignment horizontal="center" vertical="center"/>
    </xf>
    <xf numFmtId="0" fontId="3" fillId="0" borderId="88" xfId="0" applyFont="1" applyBorder="1" applyAlignment="1">
      <alignment vertical="center"/>
    </xf>
    <xf numFmtId="0" fontId="3" fillId="0" borderId="92" xfId="0" applyFont="1" applyBorder="1" applyAlignment="1">
      <alignment horizontal="center" vertical="center"/>
    </xf>
    <xf numFmtId="0" fontId="3" fillId="0" borderId="93" xfId="0" applyFont="1" applyBorder="1" applyAlignment="1">
      <alignment vertical="center"/>
    </xf>
    <xf numFmtId="169" fontId="9" fillId="36" borderId="30" xfId="20" applyBorder="1"/>
    <xf numFmtId="0" fontId="4" fillId="0" borderId="0" xfId="0" applyFont="1" applyAlignment="1">
      <alignment horizontal="center"/>
    </xf>
    <xf numFmtId="0" fontId="86" fillId="0" borderId="80" xfId="0" applyFont="1" applyBorder="1" applyAlignment="1">
      <alignment horizontal="center" vertical="center" wrapText="1"/>
    </xf>
    <xf numFmtId="0" fontId="86" fillId="0" borderId="81"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Border="1" applyAlignment="1">
      <alignment horizontal="right" vertical="center" wrapText="1"/>
    </xf>
    <xf numFmtId="0" fontId="100"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1" xfId="5" applyNumberFormat="1" applyFont="1" applyBorder="1" applyAlignment="1" applyProtection="1">
      <alignment horizontal="left" vertical="center"/>
      <protection locked="0"/>
    </xf>
    <xf numFmtId="0" fontId="102" fillId="0" borderId="22" xfId="9" applyFont="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3" fontId="103" fillId="35" borderId="81" xfId="0" applyNumberFormat="1" applyFont="1" applyFill="1" applyBorder="1" applyAlignment="1">
      <alignment vertical="center" wrapText="1"/>
    </xf>
    <xf numFmtId="3" fontId="103" fillId="35" borderId="22" xfId="0" applyNumberFormat="1" applyFont="1" applyFill="1" applyBorder="1" applyAlignment="1">
      <alignment vertical="center" wrapText="1"/>
    </xf>
    <xf numFmtId="3" fontId="103" fillId="35" borderId="23" xfId="0" applyNumberFormat="1" applyFont="1" applyFill="1" applyBorder="1" applyAlignment="1">
      <alignment vertical="center" wrapText="1"/>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9" xfId="0" applyFont="1" applyBorder="1" applyAlignment="1">
      <alignment horizontal="left" vertical="center" wrapText="1"/>
    </xf>
    <xf numFmtId="10" fontId="96" fillId="0" borderId="99" xfId="20950" applyNumberFormat="1" applyFont="1" applyFill="1" applyBorder="1" applyAlignment="1">
      <alignment horizontal="left" vertical="center" wrapText="1"/>
    </xf>
    <xf numFmtId="10" fontId="3" fillId="0"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left" vertical="center" wrapText="1"/>
    </xf>
    <xf numFmtId="10" fontId="100" fillId="0" borderId="99" xfId="20950" applyNumberFormat="1" applyFont="1" applyFill="1" applyBorder="1" applyAlignment="1">
      <alignment horizontal="left" vertical="center" wrapText="1"/>
    </xf>
    <xf numFmtId="10" fontId="4" fillId="35"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center" vertical="center" wrapText="1"/>
    </xf>
    <xf numFmtId="10" fontId="102" fillId="0" borderId="22" xfId="20950" applyNumberFormat="1" applyFont="1" applyFill="1" applyBorder="1" applyAlignment="1" applyProtection="1">
      <alignment horizontal="left" vertical="center"/>
    </xf>
    <xf numFmtId="0" fontId="4" fillId="35" borderId="99" xfId="0" applyFont="1" applyFill="1" applyBorder="1" applyAlignment="1">
      <alignment horizontal="left" vertical="center" wrapText="1"/>
    </xf>
    <xf numFmtId="0" fontId="3" fillId="0" borderId="99" xfId="0" applyFont="1" applyBorder="1" applyAlignment="1">
      <alignment horizontal="left" vertical="center" wrapText="1"/>
    </xf>
    <xf numFmtId="0" fontId="4" fillId="35" borderId="82" xfId="0" applyFont="1" applyFill="1" applyBorder="1" applyAlignment="1">
      <alignment vertical="center" wrapText="1"/>
    </xf>
    <xf numFmtId="0" fontId="4" fillId="35" borderId="98"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9" xfId="0" applyFont="1" applyBorder="1"/>
    <xf numFmtId="0" fontId="6" fillId="0" borderId="99" xfId="17" applyFill="1" applyBorder="1" applyAlignment="1" applyProtection="1">
      <alignment horizontal="left" vertical="center"/>
    </xf>
    <xf numFmtId="0" fontId="6" fillId="0" borderId="99" xfId="17" applyBorder="1" applyAlignment="1" applyProtection="1"/>
    <xf numFmtId="0" fontId="6" fillId="0" borderId="99" xfId="17" applyFill="1" applyBorder="1" applyAlignment="1" applyProtection="1">
      <alignment horizontal="left" vertical="center" wrapText="1"/>
    </xf>
    <xf numFmtId="0" fontId="6" fillId="0" borderId="99" xfId="17" applyFill="1" applyBorder="1" applyAlignment="1" applyProtection="1"/>
    <xf numFmtId="3" fontId="103" fillId="35" borderId="99" xfId="0" applyNumberFormat="1" applyFont="1" applyFill="1" applyBorder="1" applyAlignment="1">
      <alignment vertical="center" wrapText="1"/>
    </xf>
    <xf numFmtId="3" fontId="103" fillId="0" borderId="99" xfId="0" applyNumberFormat="1" applyFont="1" applyBorder="1" applyAlignment="1">
      <alignment vertical="center" wrapText="1"/>
    </xf>
    <xf numFmtId="3" fontId="103" fillId="35" borderId="100" xfId="0" applyNumberFormat="1" applyFont="1" applyFill="1" applyBorder="1" applyAlignment="1">
      <alignment vertical="center" wrapText="1"/>
    </xf>
    <xf numFmtId="3" fontId="103" fillId="0" borderId="100" xfId="0" applyNumberFormat="1" applyFont="1" applyBorder="1" applyAlignment="1">
      <alignment vertical="center" wrapText="1"/>
    </xf>
    <xf numFmtId="3" fontId="103" fillId="35" borderId="24" xfId="0" applyNumberFormat="1" applyFont="1" applyFill="1" applyBorder="1" applyAlignment="1">
      <alignment vertical="center" wrapText="1"/>
    </xf>
    <xf numFmtId="3" fontId="103" fillId="35" borderId="84" xfId="0" applyNumberFormat="1" applyFont="1" applyFill="1" applyBorder="1" applyAlignment="1">
      <alignment vertical="center" wrapText="1"/>
    </xf>
    <xf numFmtId="3" fontId="103" fillId="0" borderId="84" xfId="0" applyNumberFormat="1" applyFont="1" applyBorder="1" applyAlignment="1">
      <alignment vertical="center" wrapText="1"/>
    </xf>
    <xf numFmtId="3" fontId="103" fillId="35" borderId="38" xfId="0" applyNumberFormat="1" applyFont="1" applyFill="1" applyBorder="1" applyAlignment="1">
      <alignment vertical="center" wrapText="1"/>
    </xf>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6"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4" fillId="0" borderId="0" xfId="0" applyFont="1" applyAlignment="1">
      <alignment horizontal="center" wrapText="1"/>
    </xf>
    <xf numFmtId="0" fontId="3" fillId="3" borderId="54" xfId="0" applyFont="1" applyFill="1" applyBorder="1"/>
    <xf numFmtId="0" fontId="3" fillId="3" borderId="102" xfId="0" applyFont="1" applyFill="1" applyBorder="1" applyAlignment="1">
      <alignment wrapText="1"/>
    </xf>
    <xf numFmtId="0" fontId="3" fillId="3" borderId="103" xfId="0" applyFont="1" applyFill="1" applyBorder="1"/>
    <xf numFmtId="0" fontId="4" fillId="3" borderId="75" xfId="0" applyFont="1" applyFill="1" applyBorder="1" applyAlignment="1">
      <alignment horizontal="center" wrapText="1"/>
    </xf>
    <xf numFmtId="0" fontId="3" fillId="0" borderId="99" xfId="0" applyFont="1" applyBorder="1" applyAlignment="1">
      <alignment horizontal="center"/>
    </xf>
    <xf numFmtId="0" fontId="3" fillId="3" borderId="63"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6" xfId="0" applyFont="1" applyFill="1" applyBorder="1" applyAlignment="1">
      <alignment horizontal="center" vertical="center" wrapText="1"/>
    </xf>
    <xf numFmtId="0" fontId="3" fillId="0" borderId="18" xfId="0" applyFont="1" applyBorder="1"/>
    <xf numFmtId="0" fontId="3" fillId="0" borderId="99" xfId="0" applyFont="1" applyBorder="1" applyAlignment="1">
      <alignment wrapText="1"/>
    </xf>
    <xf numFmtId="164" fontId="3" fillId="0" borderId="99" xfId="7" applyNumberFormat="1" applyFont="1" applyBorder="1"/>
    <xf numFmtId="164" fontId="3" fillId="0" borderId="81" xfId="7" applyNumberFormat="1" applyFont="1" applyBorder="1"/>
    <xf numFmtId="0" fontId="99" fillId="0" borderId="99" xfId="0" applyFont="1" applyBorder="1" applyAlignment="1">
      <alignment horizontal="left" wrapText="1" indent="2"/>
    </xf>
    <xf numFmtId="164" fontId="3" fillId="0" borderId="99" xfId="7" applyNumberFormat="1" applyFont="1" applyBorder="1" applyAlignment="1">
      <alignment vertical="center"/>
    </xf>
    <xf numFmtId="0" fontId="4" fillId="0" borderId="18" xfId="0" applyFont="1" applyBorder="1"/>
    <xf numFmtId="0" fontId="4" fillId="0" borderId="99" xfId="0" applyFont="1" applyBorder="1" applyAlignment="1">
      <alignment wrapText="1"/>
    </xf>
    <xf numFmtId="164" fontId="4" fillId="0" borderId="81" xfId="7" applyNumberFormat="1" applyFont="1" applyBorder="1"/>
    <xf numFmtId="0" fontId="109" fillId="3" borderId="63" xfId="0" applyFont="1" applyFill="1" applyBorder="1" applyAlignment="1">
      <alignment horizontal="left"/>
    </xf>
    <xf numFmtId="0" fontId="109"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6" xfId="7" applyNumberFormat="1" applyFont="1" applyFill="1" applyBorder="1"/>
    <xf numFmtId="164" fontId="3" fillId="0" borderId="99" xfId="7" applyNumberFormat="1" applyFont="1" applyFill="1" applyBorder="1"/>
    <xf numFmtId="164" fontId="3" fillId="0" borderId="99" xfId="7" applyNumberFormat="1" applyFont="1" applyFill="1" applyBorder="1" applyAlignment="1">
      <alignment vertical="center"/>
    </xf>
    <xf numFmtId="0" fontId="99" fillId="0" borderId="99" xfId="0" applyFont="1" applyBorder="1" applyAlignment="1">
      <alignment horizontal="left" wrapText="1" indent="4"/>
    </xf>
    <xf numFmtId="0" fontId="3" fillId="3" borderId="0" xfId="0" applyFont="1" applyFill="1" applyAlignment="1">
      <alignment wrapText="1"/>
    </xf>
    <xf numFmtId="0" fontId="4" fillId="0" borderId="21" xfId="0" applyFont="1" applyBorder="1"/>
    <xf numFmtId="0" fontId="4" fillId="0" borderId="22" xfId="0" applyFont="1" applyBorder="1" applyAlignment="1">
      <alignment wrapText="1"/>
    </xf>
    <xf numFmtId="0" fontId="2" fillId="2" borderId="87" xfId="0" applyFont="1" applyFill="1" applyBorder="1" applyAlignment="1">
      <alignment horizontal="right" vertical="center"/>
    </xf>
    <xf numFmtId="0" fontId="2" fillId="0" borderId="97" xfId="0" applyFont="1" applyBorder="1" applyAlignment="1">
      <alignment vertical="center" wrapText="1"/>
    </xf>
    <xf numFmtId="191" fontId="2" fillId="2" borderId="97" xfId="0" applyNumberFormat="1" applyFont="1" applyFill="1" applyBorder="1" applyAlignment="1" applyProtection="1">
      <alignment vertical="center"/>
      <protection locked="0"/>
    </xf>
    <xf numFmtId="191" fontId="87" fillId="2" borderId="97" xfId="0" applyNumberFormat="1" applyFont="1" applyFill="1" applyBorder="1" applyAlignment="1" applyProtection="1">
      <alignment vertical="center"/>
      <protection locked="0"/>
    </xf>
    <xf numFmtId="191" fontId="87" fillId="2" borderId="91"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6" fillId="0" borderId="114" xfId="17" applyBorder="1" applyAlignment="1" applyProtection="1"/>
    <xf numFmtId="0" fontId="111" fillId="0" borderId="0" xfId="0" applyFont="1" applyAlignment="1">
      <alignment horizontal="left" vertical="top" wrapText="1"/>
    </xf>
    <xf numFmtId="0" fontId="0" fillId="0" borderId="114" xfId="0" applyBorder="1" applyAlignment="1">
      <alignment horizontal="center"/>
    </xf>
    <xf numFmtId="0" fontId="122" fillId="3" borderId="114" xfId="20954" applyFont="1" applyFill="1" applyBorder="1" applyAlignment="1">
      <alignment horizontal="left" vertical="center" wrapText="1"/>
    </xf>
    <xf numFmtId="0" fontId="123" fillId="0" borderId="114" xfId="20954" applyFont="1" applyBorder="1" applyAlignment="1">
      <alignment horizontal="left" vertical="center" wrapText="1" indent="1"/>
    </xf>
    <xf numFmtId="0" fontId="124" fillId="3" borderId="124" xfId="0" applyFont="1" applyFill="1" applyBorder="1" applyAlignment="1">
      <alignment horizontal="left" vertical="center" wrapText="1"/>
    </xf>
    <xf numFmtId="0" fontId="123" fillId="3" borderId="114" xfId="20954" applyFont="1" applyFill="1" applyBorder="1" applyAlignment="1">
      <alignment horizontal="left" vertical="center" wrapText="1" indent="1"/>
    </xf>
    <xf numFmtId="0" fontId="122" fillId="0" borderId="124" xfId="0" applyFont="1" applyBorder="1" applyAlignment="1">
      <alignment horizontal="left" vertical="center" wrapText="1"/>
    </xf>
    <xf numFmtId="0" fontId="124" fillId="0" borderId="124" xfId="0" applyFont="1" applyBorder="1" applyAlignment="1">
      <alignment horizontal="left" vertical="center" wrapText="1"/>
    </xf>
    <xf numFmtId="0" fontId="124" fillId="0" borderId="124" xfId="0" applyFont="1" applyBorder="1" applyAlignment="1">
      <alignment vertical="center" wrapText="1"/>
    </xf>
    <xf numFmtId="0" fontId="125" fillId="0" borderId="124" xfId="0" applyFont="1" applyBorder="1" applyAlignment="1">
      <alignment horizontal="left" vertical="center" wrapText="1" indent="1"/>
    </xf>
    <xf numFmtId="0" fontId="125" fillId="3" borderId="124" xfId="0" applyFont="1" applyFill="1" applyBorder="1" applyAlignment="1">
      <alignment horizontal="left" vertical="center" wrapText="1" indent="1"/>
    </xf>
    <xf numFmtId="0" fontId="124" fillId="3" borderId="125" xfId="0" applyFont="1" applyFill="1" applyBorder="1" applyAlignment="1">
      <alignment horizontal="left" vertical="center" wrapText="1"/>
    </xf>
    <xf numFmtId="0" fontId="125" fillId="0" borderId="114" xfId="20954" applyFont="1" applyBorder="1" applyAlignment="1">
      <alignment horizontal="left" vertical="center" wrapText="1" indent="1"/>
    </xf>
    <xf numFmtId="0" fontId="124" fillId="0" borderId="114" xfId="0" applyFont="1" applyBorder="1" applyAlignment="1">
      <alignment horizontal="left" vertical="center" wrapText="1"/>
    </xf>
    <xf numFmtId="0" fontId="126" fillId="0" borderId="114" xfId="20954" applyFont="1" applyBorder="1" applyAlignment="1">
      <alignment horizontal="center" vertical="center" wrapText="1"/>
    </xf>
    <xf numFmtId="0" fontId="124" fillId="3" borderId="126" xfId="0" applyFont="1" applyFill="1" applyBorder="1" applyAlignment="1">
      <alignment horizontal="left" vertical="center" wrapText="1"/>
    </xf>
    <xf numFmtId="0" fontId="0" fillId="0" borderId="127" xfId="0" applyBorder="1" applyAlignment="1">
      <alignment horizontal="center"/>
    </xf>
    <xf numFmtId="0" fontId="123" fillId="3" borderId="127" xfId="20954" applyFont="1" applyFill="1" applyBorder="1" applyAlignment="1">
      <alignment horizontal="left" vertical="center" wrapText="1" indent="1"/>
    </xf>
    <xf numFmtId="0" fontId="123" fillId="3" borderId="124" xfId="0" applyFont="1" applyFill="1" applyBorder="1" applyAlignment="1">
      <alignment horizontal="left" vertical="center" wrapText="1" indent="1"/>
    </xf>
    <xf numFmtId="0" fontId="123" fillId="0" borderId="127" xfId="20954" applyFont="1" applyBorder="1" applyAlignment="1">
      <alignment horizontal="left" vertical="center" wrapText="1" indent="1"/>
    </xf>
    <xf numFmtId="0" fontId="124" fillId="0" borderId="127" xfId="20954" applyFont="1" applyBorder="1" applyAlignment="1">
      <alignment horizontal="left" vertical="center" wrapText="1"/>
    </xf>
    <xf numFmtId="0" fontId="124" fillId="0" borderId="127" xfId="0" applyFont="1" applyBorder="1" applyAlignment="1">
      <alignment vertical="center" wrapText="1"/>
    </xf>
    <xf numFmtId="0" fontId="126" fillId="0" borderId="127" xfId="20954" applyFont="1" applyBorder="1" applyAlignment="1">
      <alignment horizontal="center" vertical="center" wrapText="1"/>
    </xf>
    <xf numFmtId="0" fontId="124" fillId="3" borderId="127" xfId="20954" applyFont="1" applyFill="1" applyBorder="1" applyAlignment="1">
      <alignment horizontal="left" vertical="center" wrapText="1"/>
    </xf>
    <xf numFmtId="0" fontId="124" fillId="0" borderId="127" xfId="0" applyFont="1" applyBorder="1" applyAlignment="1">
      <alignment horizontal="left" vertical="center" wrapText="1"/>
    </xf>
    <xf numFmtId="0" fontId="2" fillId="0" borderId="127" xfId="0" applyFont="1" applyBorder="1" applyAlignment="1">
      <alignment horizontal="center" vertical="center" wrapText="1"/>
    </xf>
    <xf numFmtId="0" fontId="0" fillId="0" borderId="127" xfId="0" applyBorder="1" applyAlignment="1">
      <alignment horizontal="center" vertical="center"/>
    </xf>
    <xf numFmtId="0" fontId="124" fillId="0" borderId="132" xfId="0" applyFont="1" applyBorder="1" applyAlignment="1">
      <alignment horizontal="justify" vertical="center" wrapText="1"/>
    </xf>
    <xf numFmtId="0" fontId="123" fillId="0" borderId="124" xfId="0" applyFont="1" applyBorder="1" applyAlignment="1">
      <alignment horizontal="left" vertical="center" wrapText="1" indent="1"/>
    </xf>
    <xf numFmtId="0" fontId="123" fillId="0" borderId="125" xfId="0" applyFont="1" applyBorder="1" applyAlignment="1">
      <alignment horizontal="left" vertical="center" wrapText="1" indent="1"/>
    </xf>
    <xf numFmtId="0" fontId="124" fillId="0" borderId="124" xfId="0" applyFont="1" applyBorder="1" applyAlignment="1">
      <alignment horizontal="justify" vertical="center" wrapText="1"/>
    </xf>
    <xf numFmtId="0" fontId="122" fillId="0" borderId="124" xfId="0" applyFont="1" applyBorder="1" applyAlignment="1">
      <alignment horizontal="justify" vertical="center" wrapText="1"/>
    </xf>
    <xf numFmtId="0" fontId="124" fillId="3" borderId="124" xfId="0" applyFont="1" applyFill="1" applyBorder="1" applyAlignment="1">
      <alignment horizontal="justify" vertical="center" wrapText="1"/>
    </xf>
    <xf numFmtId="0" fontId="124" fillId="0" borderId="125" xfId="0" applyFont="1" applyBorder="1" applyAlignment="1">
      <alignment horizontal="justify" vertical="center" wrapText="1"/>
    </xf>
    <xf numFmtId="0" fontId="124" fillId="0" borderId="126" xfId="0" applyFont="1" applyBorder="1" applyAlignment="1">
      <alignment horizontal="justify" vertical="center" wrapText="1"/>
    </xf>
    <xf numFmtId="0" fontId="122" fillId="0" borderId="124" xfId="0" applyFont="1" applyBorder="1" applyAlignment="1">
      <alignment vertical="center" wrapText="1"/>
    </xf>
    <xf numFmtId="0" fontId="123" fillId="0" borderId="124" xfId="0" applyFont="1" applyBorder="1" applyAlignment="1">
      <alignment horizontal="left" vertical="center" wrapText="1"/>
    </xf>
    <xf numFmtId="0" fontId="124" fillId="0" borderId="133" xfId="0" applyFont="1" applyBorder="1" applyAlignment="1">
      <alignment vertical="center" wrapText="1"/>
    </xf>
    <xf numFmtId="0" fontId="124" fillId="3" borderId="124" xfId="0" applyFont="1" applyFill="1" applyBorder="1" applyAlignment="1">
      <alignment vertical="center" wrapText="1"/>
    </xf>
    <xf numFmtId="0" fontId="2" fillId="0" borderId="130" xfId="0" applyFont="1" applyBorder="1" applyAlignment="1">
      <alignment horizontal="left" vertical="center" wrapText="1" indent="4"/>
    </xf>
    <xf numFmtId="0" fontId="45" fillId="0" borderId="130" xfId="0" applyFont="1" applyBorder="1" applyAlignment="1">
      <alignment vertical="center" wrapText="1"/>
    </xf>
    <xf numFmtId="0" fontId="2" fillId="0" borderId="127" xfId="0" applyFont="1" applyBorder="1" applyAlignment="1" applyProtection="1">
      <alignment horizontal="left" vertical="center" indent="11"/>
      <protection locked="0"/>
    </xf>
    <xf numFmtId="0" fontId="46" fillId="0" borderId="127" xfId="0" applyFont="1" applyBorder="1" applyAlignment="1" applyProtection="1">
      <alignment horizontal="left" vertical="center" indent="17"/>
      <protection locked="0"/>
    </xf>
    <xf numFmtId="0" fontId="2" fillId="0" borderId="130" xfId="0" applyFont="1" applyBorder="1" applyAlignment="1">
      <alignment horizontal="left" vertical="center" wrapText="1"/>
    </xf>
    <xf numFmtId="191" fontId="94" fillId="0" borderId="0" xfId="0" applyNumberFormat="1" applyFont="1" applyAlignment="1">
      <alignment horizontal="right"/>
    </xf>
    <xf numFmtId="43" fontId="84" fillId="0" borderId="80" xfId="7" applyFont="1" applyFill="1" applyBorder="1" applyAlignment="1">
      <alignment horizontal="center" vertical="center"/>
    </xf>
    <xf numFmtId="43" fontId="84" fillId="0" borderId="127" xfId="7" applyFont="1" applyFill="1" applyBorder="1" applyAlignment="1">
      <alignment horizontal="center" vertical="center"/>
    </xf>
    <xf numFmtId="0" fontId="123" fillId="3" borderId="125" xfId="0" applyFont="1" applyFill="1" applyBorder="1" applyAlignment="1">
      <alignment horizontal="left" vertical="center" wrapText="1" indent="1"/>
    </xf>
    <xf numFmtId="0" fontId="123" fillId="3" borderId="127" xfId="0" applyFont="1" applyFill="1" applyBorder="1" applyAlignment="1">
      <alignment horizontal="left" vertical="center" wrapText="1" indent="1"/>
    </xf>
    <xf numFmtId="167" fontId="84" fillId="0" borderId="127" xfId="0" applyNumberFormat="1" applyFont="1" applyBorder="1" applyAlignment="1">
      <alignment horizontal="center"/>
    </xf>
    <xf numFmtId="0" fontId="84" fillId="0" borderId="127" xfId="0" applyFont="1" applyBorder="1"/>
    <xf numFmtId="0" fontId="123" fillId="0" borderId="127" xfId="0" applyFont="1" applyBorder="1" applyAlignment="1">
      <alignment horizontal="left" vertical="center" wrapText="1" indent="1"/>
    </xf>
    <xf numFmtId="0" fontId="124" fillId="3" borderId="127" xfId="0" applyFont="1" applyFill="1" applyBorder="1" applyAlignment="1">
      <alignment horizontal="left" vertical="center" wrapText="1"/>
    </xf>
    <xf numFmtId="0" fontId="125" fillId="3" borderId="127" xfId="0" applyFont="1" applyFill="1" applyBorder="1" applyAlignment="1">
      <alignment horizontal="left" vertical="center" wrapText="1" indent="1"/>
    </xf>
    <xf numFmtId="0" fontId="127" fillId="0" borderId="127" xfId="0" applyFont="1" applyBorder="1" applyAlignment="1">
      <alignment horizontal="justify"/>
    </xf>
    <xf numFmtId="167" fontId="86" fillId="0" borderId="127" xfId="0" applyNumberFormat="1" applyFont="1" applyBorder="1" applyAlignment="1">
      <alignment horizontal="center"/>
    </xf>
    <xf numFmtId="167" fontId="86" fillId="0" borderId="56" xfId="0" applyNumberFormat="1" applyFont="1" applyBorder="1" applyAlignment="1">
      <alignment horizontal="center"/>
    </xf>
    <xf numFmtId="167" fontId="88" fillId="0" borderId="58" xfId="0" applyNumberFormat="1" applyFont="1" applyBorder="1" applyAlignment="1">
      <alignment horizontal="center"/>
    </xf>
    <xf numFmtId="167" fontId="46" fillId="0" borderId="58" xfId="0" applyNumberFormat="1" applyFont="1" applyBorder="1" applyAlignment="1">
      <alignment horizontal="center"/>
    </xf>
    <xf numFmtId="0" fontId="84" fillId="0" borderId="127" xfId="0" applyFont="1" applyBorder="1" applyAlignment="1">
      <alignment horizontal="center"/>
    </xf>
    <xf numFmtId="0" fontId="114" fillId="0" borderId="127" xfId="0" applyFont="1" applyBorder="1"/>
    <xf numFmtId="49" fontId="116" fillId="0" borderId="127" xfId="5" applyNumberFormat="1" applyFont="1" applyBorder="1" applyAlignment="1" applyProtection="1">
      <alignment horizontal="right" vertical="center"/>
      <protection locked="0"/>
    </xf>
    <xf numFmtId="0" fontId="115" fillId="3" borderId="127" xfId="13" applyFont="1" applyFill="1" applyBorder="1" applyAlignment="1" applyProtection="1">
      <alignment horizontal="left" vertical="center" wrapText="1"/>
      <protection locked="0"/>
    </xf>
    <xf numFmtId="49" fontId="115" fillId="3" borderId="127" xfId="5" applyNumberFormat="1" applyFont="1" applyFill="1" applyBorder="1" applyAlignment="1" applyProtection="1">
      <alignment horizontal="right" vertical="center"/>
      <protection locked="0"/>
    </xf>
    <xf numFmtId="0" fontId="115" fillId="0" borderId="127" xfId="13" applyFont="1" applyBorder="1" applyAlignment="1" applyProtection="1">
      <alignment horizontal="left" vertical="center" wrapText="1"/>
      <protection locked="0"/>
    </xf>
    <xf numFmtId="49" fontId="115" fillId="0" borderId="127" xfId="5" applyNumberFormat="1" applyFont="1" applyBorder="1" applyAlignment="1" applyProtection="1">
      <alignment horizontal="right" vertical="center"/>
      <protection locked="0"/>
    </xf>
    <xf numFmtId="0" fontId="117" fillId="0" borderId="127" xfId="13" applyFont="1" applyBorder="1" applyAlignment="1" applyProtection="1">
      <alignment horizontal="left" vertical="center" wrapText="1"/>
      <protection locked="0"/>
    </xf>
    <xf numFmtId="0" fontId="114" fillId="0" borderId="127" xfId="0" applyFont="1" applyBorder="1" applyAlignment="1">
      <alignment horizontal="center" vertical="center" wrapText="1"/>
    </xf>
    <xf numFmtId="43" fontId="96" fillId="0" borderId="0" xfId="7" applyFont="1"/>
    <xf numFmtId="0" fontId="111" fillId="0" borderId="0" xfId="0" applyFont="1" applyAlignment="1">
      <alignment wrapText="1"/>
    </xf>
    <xf numFmtId="166" fontId="110" fillId="35" borderId="127" xfId="20953" applyFont="1" applyFill="1" applyBorder="1"/>
    <xf numFmtId="0" fontId="110" fillId="0" borderId="127" xfId="0" applyFont="1" applyBorder="1"/>
    <xf numFmtId="0" fontId="110" fillId="0" borderId="127" xfId="0" applyFont="1" applyBorder="1" applyAlignment="1">
      <alignment horizontal="left" indent="8"/>
    </xf>
    <xf numFmtId="0" fontId="110" fillId="0" borderId="127" xfId="0" applyFont="1" applyBorder="1" applyAlignment="1">
      <alignment wrapText="1"/>
    </xf>
    <xf numFmtId="0" fontId="114" fillId="0" borderId="0" xfId="0" applyFont="1"/>
    <xf numFmtId="0" fontId="113" fillId="0" borderId="127" xfId="0" applyFont="1" applyBorder="1"/>
    <xf numFmtId="49" fontId="116" fillId="0" borderId="127" xfId="5" applyNumberFormat="1" applyFont="1" applyBorder="1" applyAlignment="1" applyProtection="1">
      <alignment horizontal="right" vertical="center" wrapText="1"/>
      <protection locked="0"/>
    </xf>
    <xf numFmtId="49" fontId="115" fillId="3" borderId="127" xfId="5" applyNumberFormat="1" applyFont="1" applyFill="1" applyBorder="1" applyAlignment="1" applyProtection="1">
      <alignment horizontal="right" vertical="center" wrapText="1"/>
      <protection locked="0"/>
    </xf>
    <xf numFmtId="49" fontId="115" fillId="0" borderId="127" xfId="5" applyNumberFormat="1" applyFont="1" applyBorder="1" applyAlignment="1" applyProtection="1">
      <alignment horizontal="right" vertical="center" wrapText="1"/>
      <protection locked="0"/>
    </xf>
    <xf numFmtId="0" fontId="110" fillId="0" borderId="127" xfId="0" applyFont="1" applyBorder="1" applyAlignment="1">
      <alignment horizontal="center" vertical="center" wrapText="1"/>
    </xf>
    <xf numFmtId="0" fontId="110" fillId="0" borderId="131" xfId="0" applyFont="1" applyBorder="1" applyAlignment="1">
      <alignment horizontal="center" vertical="center" wrapText="1"/>
    </xf>
    <xf numFmtId="0" fontId="110" fillId="0" borderId="127"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27" xfId="0" applyFont="1" applyBorder="1" applyAlignment="1">
      <alignment horizontal="left" vertical="center" wrapText="1"/>
    </xf>
    <xf numFmtId="0" fontId="113" fillId="0" borderId="127" xfId="0" applyFont="1" applyBorder="1" applyAlignment="1">
      <alignment horizontal="left" wrapText="1" indent="1"/>
    </xf>
    <xf numFmtId="0" fontId="113" fillId="0" borderId="127" xfId="0" applyFont="1" applyBorder="1" applyAlignment="1">
      <alignment horizontal="left" vertical="center" indent="1"/>
    </xf>
    <xf numFmtId="0" fontId="111" fillId="0" borderId="127" xfId="0" applyFont="1" applyBorder="1"/>
    <xf numFmtId="0" fontId="110" fillId="0" borderId="127" xfId="0" applyFont="1" applyBorder="1" applyAlignment="1">
      <alignment horizontal="left" wrapText="1" indent="1"/>
    </xf>
    <xf numFmtId="0" fontId="110" fillId="0" borderId="127" xfId="0" applyFont="1" applyBorder="1" applyAlignment="1">
      <alignment horizontal="left" indent="1"/>
    </xf>
    <xf numFmtId="0" fontId="110" fillId="0" borderId="127" xfId="0" applyFont="1" applyBorder="1" applyAlignment="1">
      <alignment horizontal="left" wrapText="1" indent="4"/>
    </xf>
    <xf numFmtId="0" fontId="110" fillId="0" borderId="127" xfId="0" applyFont="1" applyBorder="1" applyAlignment="1">
      <alignment horizontal="left" indent="3"/>
    </xf>
    <xf numFmtId="0" fontId="113" fillId="0" borderId="127" xfId="0" applyFont="1" applyBorder="1" applyAlignment="1">
      <alignment horizontal="left" indent="1"/>
    </xf>
    <xf numFmtId="0" fontId="111" fillId="77" borderId="127" xfId="0" applyFont="1" applyFill="1" applyBorder="1"/>
    <xf numFmtId="0" fontId="114" fillId="0" borderId="7" xfId="0" applyFont="1" applyBorder="1"/>
    <xf numFmtId="0" fontId="111" fillId="0" borderId="127" xfId="0" applyFont="1" applyBorder="1" applyAlignment="1">
      <alignment horizontal="left" wrapText="1" indent="2"/>
    </xf>
    <xf numFmtId="0" fontId="111" fillId="0" borderId="127" xfId="0" applyFont="1" applyBorder="1" applyAlignment="1">
      <alignment horizontal="left" wrapText="1"/>
    </xf>
    <xf numFmtId="0" fontId="110" fillId="0" borderId="127"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06" xfId="0" applyFont="1" applyBorder="1" applyAlignment="1">
      <alignment horizontal="center" vertical="center" wrapText="1"/>
    </xf>
    <xf numFmtId="0" fontId="110" fillId="0" borderId="130" xfId="0" applyFont="1" applyBorder="1" applyAlignment="1">
      <alignment horizontal="center" vertical="center" wrapText="1"/>
    </xf>
    <xf numFmtId="0" fontId="110" fillId="0" borderId="107" xfId="0" applyFont="1" applyBorder="1" applyAlignment="1">
      <alignment horizontal="center" vertical="center" wrapText="1"/>
    </xf>
    <xf numFmtId="0" fontId="110" fillId="0" borderId="23" xfId="0" applyFont="1" applyBorder="1"/>
    <xf numFmtId="0" fontId="110" fillId="0" borderId="22" xfId="0" applyFont="1" applyBorder="1"/>
    <xf numFmtId="0" fontId="110" fillId="0" borderId="25" xfId="0" applyFont="1" applyBorder="1"/>
    <xf numFmtId="49" fontId="110" fillId="0" borderId="21" xfId="0" applyNumberFormat="1" applyFont="1" applyBorder="1" applyAlignment="1">
      <alignment horizontal="left" wrapText="1" indent="1"/>
    </xf>
    <xf numFmtId="49" fontId="110" fillId="0" borderId="23" xfId="0" applyNumberFormat="1" applyFont="1" applyBorder="1" applyAlignment="1">
      <alignment horizontal="left" wrapText="1" indent="1"/>
    </xf>
    <xf numFmtId="0" fontId="110" fillId="0" borderId="21" xfId="0" applyFont="1" applyBorder="1" applyAlignment="1">
      <alignment horizontal="left" wrapText="1" indent="1"/>
    </xf>
    <xf numFmtId="0" fontId="110" fillId="0" borderId="81" xfId="0" applyFont="1" applyBorder="1"/>
    <xf numFmtId="0" fontId="110" fillId="0" borderId="130" xfId="0" applyFont="1" applyBorder="1"/>
    <xf numFmtId="49" fontId="110" fillId="0" borderId="18" xfId="0" applyNumberFormat="1" applyFont="1" applyBorder="1" applyAlignment="1">
      <alignment horizontal="left" wrapText="1" indent="1"/>
    </xf>
    <xf numFmtId="49" fontId="110" fillId="0" borderId="81" xfId="0" applyNumberFormat="1" applyFont="1" applyBorder="1" applyAlignment="1">
      <alignment horizontal="left" wrapText="1" indent="1"/>
    </xf>
    <xf numFmtId="0" fontId="110" fillId="0" borderId="18" xfId="0" applyFont="1" applyBorder="1" applyAlignment="1">
      <alignment horizontal="left" wrapText="1" indent="1"/>
    </xf>
    <xf numFmtId="49" fontId="110" fillId="0" borderId="18" xfId="0" applyNumberFormat="1" applyFont="1" applyBorder="1" applyAlignment="1">
      <alignment horizontal="left" wrapText="1" indent="3"/>
    </xf>
    <xf numFmtId="49" fontId="110" fillId="0" borderId="81" xfId="0" applyNumberFormat="1" applyFont="1" applyBorder="1" applyAlignment="1">
      <alignment horizontal="left" wrapText="1" indent="3"/>
    </xf>
    <xf numFmtId="49" fontId="110" fillId="0" borderId="18" xfId="0" applyNumberFormat="1" applyFont="1" applyBorder="1" applyAlignment="1">
      <alignment horizontal="left" wrapText="1" indent="2"/>
    </xf>
    <xf numFmtId="49" fontId="110" fillId="0" borderId="81" xfId="0" applyNumberFormat="1" applyFont="1" applyBorder="1" applyAlignment="1">
      <alignment horizontal="left" wrapText="1" indent="2"/>
    </xf>
    <xf numFmtId="49" fontId="110" fillId="0" borderId="18" xfId="0" applyNumberFormat="1" applyFont="1" applyBorder="1" applyAlignment="1">
      <alignment horizontal="left" vertical="top" wrapText="1" indent="2"/>
    </xf>
    <xf numFmtId="49" fontId="110" fillId="0" borderId="81" xfId="0" applyNumberFormat="1" applyFont="1" applyBorder="1" applyAlignment="1">
      <alignment horizontal="left" vertical="top" wrapText="1" indent="2"/>
    </xf>
    <xf numFmtId="0" fontId="110" fillId="78" borderId="81" xfId="0" applyFont="1" applyFill="1" applyBorder="1"/>
    <xf numFmtId="0" fontId="110" fillId="78" borderId="127" xfId="0" applyFont="1" applyFill="1" applyBorder="1"/>
    <xf numFmtId="0" fontId="110" fillId="78" borderId="130" xfId="0" applyFont="1" applyFill="1" applyBorder="1"/>
    <xf numFmtId="0" fontId="110" fillId="78" borderId="18" xfId="0" applyFont="1" applyFill="1" applyBorder="1"/>
    <xf numFmtId="49" fontId="110" fillId="0" borderId="81" xfId="0" applyNumberFormat="1" applyFont="1" applyBorder="1" applyAlignment="1">
      <alignment horizontal="left" indent="1"/>
    </xf>
    <xf numFmtId="0" fontId="110" fillId="0" borderId="18" xfId="0" applyFont="1" applyBorder="1" applyAlignment="1">
      <alignment horizontal="left" indent="1"/>
    </xf>
    <xf numFmtId="49" fontId="110" fillId="0" borderId="18" xfId="0" applyNumberFormat="1" applyFont="1" applyBorder="1" applyAlignment="1">
      <alignment horizontal="left" indent="1"/>
    </xf>
    <xf numFmtId="49" fontId="110" fillId="0" borderId="18" xfId="0" applyNumberFormat="1" applyFont="1" applyBorder="1" applyAlignment="1">
      <alignment horizontal="left" indent="3"/>
    </xf>
    <xf numFmtId="49" fontId="110" fillId="0" borderId="81" xfId="0" applyNumberFormat="1" applyFont="1" applyBorder="1" applyAlignment="1">
      <alignment horizontal="left" indent="3"/>
    </xf>
    <xf numFmtId="0" fontId="110" fillId="0" borderId="18" xfId="0" applyFont="1" applyBorder="1" applyAlignment="1">
      <alignment horizontal="left" indent="2"/>
    </xf>
    <xf numFmtId="0" fontId="110" fillId="0" borderId="81" xfId="0" applyFont="1" applyBorder="1" applyAlignment="1">
      <alignment horizontal="left" indent="2"/>
    </xf>
    <xf numFmtId="0" fontId="110" fillId="0" borderId="81" xfId="0" applyFont="1" applyBorder="1" applyAlignment="1">
      <alignment horizontal="left" indent="1"/>
    </xf>
    <xf numFmtId="0" fontId="113" fillId="0" borderId="18" xfId="0" applyFont="1" applyBorder="1"/>
    <xf numFmtId="0" fontId="113" fillId="0" borderId="64" xfId="0" applyFont="1" applyBorder="1"/>
    <xf numFmtId="0" fontId="110" fillId="0" borderId="67" xfId="0" applyFont="1" applyBorder="1"/>
    <xf numFmtId="0" fontId="110" fillId="0" borderId="75" xfId="0" applyFont="1" applyBorder="1" applyAlignment="1">
      <alignment horizontal="center" vertical="center" wrapText="1"/>
    </xf>
    <xf numFmtId="0" fontId="110" fillId="0" borderId="81" xfId="0" applyFont="1" applyBorder="1" applyAlignment="1">
      <alignment horizontal="center" vertical="center" wrapText="1"/>
    </xf>
    <xf numFmtId="0" fontId="110" fillId="0" borderId="0" xfId="0" applyFont="1" applyAlignment="1">
      <alignment horizontal="left"/>
    </xf>
    <xf numFmtId="0" fontId="113" fillId="0" borderId="127" xfId="0" applyFont="1" applyBorder="1" applyAlignment="1">
      <alignment horizontal="left" vertical="center" wrapText="1"/>
    </xf>
    <xf numFmtId="0" fontId="115" fillId="0" borderId="0" xfId="0" applyFont="1"/>
    <xf numFmtId="0" fontId="94" fillId="0" borderId="0" xfId="0" applyFont="1" applyAlignment="1">
      <alignment wrapText="1"/>
    </xf>
    <xf numFmtId="0" fontId="113" fillId="0" borderId="127"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22" xfId="0" applyFont="1" applyBorder="1" applyAlignment="1">
      <alignment horizontal="left" vertical="center" wrapText="1" indent="1" readingOrder="1"/>
    </xf>
    <xf numFmtId="0" fontId="131" fillId="0" borderId="127" xfId="0" applyFont="1" applyBorder="1" applyAlignment="1">
      <alignment horizontal="left" indent="3"/>
    </xf>
    <xf numFmtId="0" fontId="113" fillId="0" borderId="127" xfId="0" applyFont="1" applyBorder="1" applyAlignment="1">
      <alignment vertical="center" wrapText="1" readingOrder="1"/>
    </xf>
    <xf numFmtId="0" fontId="131" fillId="0" borderId="127" xfId="0" applyFont="1" applyBorder="1" applyAlignment="1">
      <alignment horizontal="left" indent="2"/>
    </xf>
    <xf numFmtId="0" fontId="110" fillId="0" borderId="123" xfId="0" applyFont="1" applyBorder="1" applyAlignment="1">
      <alignment vertical="center" wrapText="1" readingOrder="1"/>
    </xf>
    <xf numFmtId="0" fontId="131" fillId="0" borderId="131" xfId="0" applyFont="1" applyBorder="1" applyAlignment="1">
      <alignment horizontal="left" indent="2"/>
    </xf>
    <xf numFmtId="0" fontId="110" fillId="0" borderId="122" xfId="0" applyFont="1" applyBorder="1" applyAlignment="1">
      <alignment vertical="center" wrapText="1" readingOrder="1"/>
    </xf>
    <xf numFmtId="0" fontId="110" fillId="0" borderId="121" xfId="0" applyFont="1" applyBorder="1" applyAlignment="1">
      <alignment vertical="center" wrapText="1" readingOrder="1"/>
    </xf>
    <xf numFmtId="0" fontId="131" fillId="0" borderId="7" xfId="0" applyFont="1" applyBorder="1"/>
    <xf numFmtId="167" fontId="132" fillId="79" borderId="57" xfId="0" applyNumberFormat="1" applyFont="1" applyFill="1" applyBorder="1" applyAlignment="1">
      <alignment horizontal="center"/>
    </xf>
    <xf numFmtId="0" fontId="96" fillId="0" borderId="0" xfId="11" applyFont="1"/>
    <xf numFmtId="0" fontId="96" fillId="0" borderId="0" xfId="0" applyFont="1"/>
    <xf numFmtId="14" fontId="3" fillId="0" borderId="0" xfId="0" applyNumberFormat="1" applyFont="1"/>
    <xf numFmtId="0" fontId="133" fillId="0" borderId="0" xfId="11" applyFont="1"/>
    <xf numFmtId="0" fontId="134" fillId="0" borderId="0" xfId="0" applyFont="1"/>
    <xf numFmtId="0" fontId="135" fillId="80" borderId="16" xfId="0" applyFont="1" applyFill="1" applyBorder="1" applyAlignment="1">
      <alignment horizontal="center" vertical="center"/>
    </xf>
    <xf numFmtId="0" fontId="135" fillId="80" borderId="17" xfId="0" applyFont="1" applyFill="1" applyBorder="1" applyAlignment="1">
      <alignment horizontal="center" vertical="center"/>
    </xf>
    <xf numFmtId="0" fontId="135" fillId="81" borderId="127" xfId="0" applyFont="1" applyFill="1" applyBorder="1" applyAlignment="1">
      <alignment horizontal="left" vertical="center"/>
    </xf>
    <xf numFmtId="192" fontId="135" fillId="81" borderId="81" xfId="7" applyNumberFormat="1" applyFont="1" applyFill="1" applyBorder="1" applyAlignment="1">
      <alignment horizontal="left" vertical="center"/>
    </xf>
    <xf numFmtId="49" fontId="137" fillId="0" borderId="127" xfId="0" applyNumberFormat="1" applyFont="1" applyBorder="1" applyAlignment="1">
      <alignment horizontal="left" vertical="center"/>
    </xf>
    <xf numFmtId="192" fontId="137" fillId="0" borderId="81" xfId="7" applyNumberFormat="1" applyFont="1" applyFill="1" applyBorder="1" applyAlignment="1">
      <alignment horizontal="left" vertical="center"/>
    </xf>
    <xf numFmtId="0" fontId="137" fillId="0" borderId="127" xfId="0" applyFont="1" applyBorder="1" applyAlignment="1">
      <alignment horizontal="left" vertical="center"/>
    </xf>
    <xf numFmtId="0" fontId="135" fillId="0" borderId="127" xfId="0" applyFont="1" applyBorder="1" applyAlignment="1">
      <alignment horizontal="left" vertical="center"/>
    </xf>
    <xf numFmtId="10" fontId="96" fillId="0" borderId="81" xfId="0" applyNumberFormat="1" applyFont="1" applyBorder="1" applyAlignment="1">
      <alignment horizontal="right" vertical="center" wrapText="1"/>
    </xf>
    <xf numFmtId="0" fontId="139" fillId="82" borderId="22" xfId="0" applyFont="1" applyFill="1" applyBorder="1" applyAlignment="1">
      <alignment horizontal="left" vertical="center"/>
    </xf>
    <xf numFmtId="10" fontId="133" fillId="83" borderId="23"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27" xfId="0" applyFont="1" applyFill="1" applyBorder="1" applyAlignment="1">
      <alignment horizontal="center" vertical="center" wrapText="1"/>
    </xf>
    <xf numFmtId="0" fontId="4" fillId="83" borderId="127" xfId="0" applyFont="1" applyFill="1" applyBorder="1" applyAlignment="1">
      <alignment vertical="center" wrapText="1"/>
    </xf>
    <xf numFmtId="192" fontId="4" fillId="83" borderId="127" xfId="7" applyNumberFormat="1" applyFont="1" applyFill="1" applyBorder="1" applyAlignment="1">
      <alignment vertical="center"/>
    </xf>
    <xf numFmtId="192" fontId="4" fillId="83" borderId="81" xfId="7" applyNumberFormat="1" applyFont="1" applyFill="1" applyBorder="1" applyAlignment="1">
      <alignment vertical="center"/>
    </xf>
    <xf numFmtId="0" fontId="137" fillId="81" borderId="127" xfId="0" applyFont="1" applyFill="1" applyBorder="1" applyAlignment="1">
      <alignment horizontal="left" vertical="center" wrapText="1" indent="3"/>
    </xf>
    <xf numFmtId="192" fontId="4" fillId="35" borderId="127" xfId="7" applyNumberFormat="1" applyFont="1" applyFill="1" applyBorder="1" applyAlignment="1">
      <alignment vertical="center"/>
    </xf>
    <xf numFmtId="0" fontId="143" fillId="81" borderId="127" xfId="0" applyFont="1" applyFill="1" applyBorder="1" applyAlignment="1">
      <alignment horizontal="left" vertical="center" wrapText="1" indent="5"/>
    </xf>
    <xf numFmtId="0" fontId="144" fillId="80" borderId="127" xfId="0" applyFont="1" applyFill="1" applyBorder="1" applyAlignment="1">
      <alignment horizontal="left" vertical="center" wrapText="1" indent="1"/>
    </xf>
    <xf numFmtId="192" fontId="144" fillId="80" borderId="127" xfId="7" applyNumberFormat="1" applyFont="1" applyFill="1" applyBorder="1" applyAlignment="1">
      <alignment vertical="center"/>
    </xf>
    <xf numFmtId="192" fontId="144" fillId="82" borderId="81" xfId="7" applyNumberFormat="1" applyFont="1" applyFill="1" applyBorder="1" applyAlignment="1">
      <alignment vertical="center"/>
    </xf>
    <xf numFmtId="192" fontId="145" fillId="81" borderId="127" xfId="7" applyNumberFormat="1" applyFont="1" applyFill="1" applyBorder="1" applyAlignment="1">
      <alignment vertical="center"/>
    </xf>
    <xf numFmtId="192" fontId="145" fillId="82" borderId="81" xfId="7" applyNumberFormat="1" applyFont="1" applyFill="1" applyBorder="1" applyAlignment="1">
      <alignment vertical="center"/>
    </xf>
    <xf numFmtId="192" fontId="145" fillId="81" borderId="22" xfId="7" applyNumberFormat="1" applyFont="1" applyFill="1" applyBorder="1" applyAlignment="1">
      <alignment vertical="center"/>
    </xf>
    <xf numFmtId="192" fontId="145" fillId="82" borderId="23" xfId="7" applyNumberFormat="1" applyFont="1" applyFill="1" applyBorder="1" applyAlignment="1">
      <alignment vertical="center"/>
    </xf>
    <xf numFmtId="0" fontId="349" fillId="0" borderId="0" xfId="0" applyFont="1"/>
    <xf numFmtId="169" fontId="9" fillId="36" borderId="96" xfId="20" applyBorder="1"/>
    <xf numFmtId="0" fontId="94" fillId="0" borderId="189" xfId="0" applyFont="1" applyBorder="1" applyAlignment="1">
      <alignment horizontal="center" vertical="center" wrapText="1"/>
    </xf>
    <xf numFmtId="0" fontId="348" fillId="0" borderId="0" xfId="0" applyFont="1"/>
    <xf numFmtId="0" fontId="94" fillId="0" borderId="0" xfId="0" applyFont="1"/>
    <xf numFmtId="0" fontId="350" fillId="0" borderId="0" xfId="0" applyFont="1"/>
    <xf numFmtId="14" fontId="94" fillId="0" borderId="0" xfId="0" applyNumberFormat="1" applyFont="1"/>
    <xf numFmtId="0" fontId="351" fillId="0" borderId="114" xfId="0" applyFont="1" applyBorder="1" applyAlignment="1">
      <alignment horizontal="center" vertical="center"/>
    </xf>
    <xf numFmtId="0" fontId="350" fillId="0" borderId="114" xfId="0" applyFont="1" applyBorder="1" applyAlignment="1">
      <alignment horizontal="center"/>
    </xf>
    <xf numFmtId="0" fontId="120" fillId="3" borderId="114" xfId="20954" applyFont="1" applyFill="1" applyBorder="1" applyAlignment="1">
      <alignment horizontal="left" vertical="center" wrapText="1"/>
    </xf>
    <xf numFmtId="0" fontId="94" fillId="0" borderId="114" xfId="20954" applyFont="1" applyBorder="1" applyAlignment="1">
      <alignment horizontal="left" vertical="center" wrapText="1" indent="1"/>
    </xf>
    <xf numFmtId="0" fontId="352" fillId="3" borderId="124" xfId="0" applyFont="1" applyFill="1" applyBorder="1" applyAlignment="1">
      <alignment horizontal="left" vertical="center" wrapText="1"/>
    </xf>
    <xf numFmtId="0" fontId="94" fillId="3" borderId="114" xfId="20954" applyFont="1" applyFill="1" applyBorder="1" applyAlignment="1">
      <alignment horizontal="left" vertical="center" wrapText="1" indent="1"/>
    </xf>
    <xf numFmtId="0" fontId="120" fillId="0" borderId="124" xfId="0" applyFont="1" applyBorder="1" applyAlignment="1">
      <alignment horizontal="left" vertical="center" wrapText="1"/>
    </xf>
    <xf numFmtId="0" fontId="352" fillId="0" borderId="124" xfId="0" applyFont="1" applyBorder="1" applyAlignment="1">
      <alignment horizontal="left" vertical="center" wrapText="1"/>
    </xf>
    <xf numFmtId="0" fontId="352" fillId="0" borderId="124" xfId="0" applyFont="1" applyBorder="1" applyAlignment="1">
      <alignment vertical="center" wrapText="1"/>
    </xf>
    <xf numFmtId="0" fontId="353" fillId="0" borderId="124" xfId="0" applyFont="1" applyBorder="1" applyAlignment="1">
      <alignment horizontal="left" vertical="center" wrapText="1" indent="1"/>
    </xf>
    <xf numFmtId="0" fontId="353" fillId="3" borderId="124" xfId="0" applyFont="1" applyFill="1" applyBorder="1" applyAlignment="1">
      <alignment horizontal="left" vertical="center" wrapText="1" indent="1"/>
    </xf>
    <xf numFmtId="0" fontId="352" fillId="3" borderId="125" xfId="0" applyFont="1" applyFill="1" applyBorder="1" applyAlignment="1">
      <alignment horizontal="left" vertical="center" wrapText="1"/>
    </xf>
    <xf numFmtId="0" fontId="353" fillId="0" borderId="114" xfId="20954" applyFont="1" applyBorder="1" applyAlignment="1">
      <alignment horizontal="left" vertical="center" wrapText="1" indent="1"/>
    </xf>
    <xf numFmtId="0" fontId="352" fillId="0" borderId="114" xfId="0" applyFont="1" applyBorder="1" applyAlignment="1">
      <alignment horizontal="left" vertical="center" wrapText="1"/>
    </xf>
    <xf numFmtId="0" fontId="352" fillId="0" borderId="114" xfId="20954" applyFont="1" applyBorder="1" applyAlignment="1">
      <alignment horizontal="center" vertical="center" wrapText="1"/>
    </xf>
    <xf numFmtId="0" fontId="352" fillId="3" borderId="126" xfId="0" applyFont="1" applyFill="1" applyBorder="1" applyAlignment="1">
      <alignment horizontal="left" vertical="center" wrapText="1"/>
    </xf>
    <xf numFmtId="0" fontId="350" fillId="0" borderId="127" xfId="0" applyFont="1" applyBorder="1" applyAlignment="1">
      <alignment horizontal="center"/>
    </xf>
    <xf numFmtId="0" fontId="94" fillId="3" borderId="127" xfId="20954" applyFont="1" applyFill="1" applyBorder="1" applyAlignment="1">
      <alignment horizontal="left" vertical="center" wrapText="1" indent="1"/>
    </xf>
    <xf numFmtId="0" fontId="94" fillId="3" borderId="124" xfId="0" applyFont="1" applyFill="1" applyBorder="1" applyAlignment="1">
      <alignment horizontal="left" vertical="center" wrapText="1" indent="1"/>
    </xf>
    <xf numFmtId="0" fontId="94" fillId="0" borderId="127" xfId="20954" applyFont="1" applyBorder="1" applyAlignment="1">
      <alignment horizontal="left" vertical="center" wrapText="1" indent="1"/>
    </xf>
    <xf numFmtId="0" fontId="94" fillId="0" borderId="124" xfId="0" applyFont="1" applyBorder="1" applyAlignment="1">
      <alignment horizontal="left" vertical="center" wrapText="1" indent="1"/>
    </xf>
    <xf numFmtId="0" fontId="94" fillId="0" borderId="125" xfId="0" applyFont="1" applyBorder="1" applyAlignment="1">
      <alignment horizontal="left" vertical="center" wrapText="1" indent="1"/>
    </xf>
    <xf numFmtId="0" fontId="352" fillId="0" borderId="127" xfId="20954" applyFont="1" applyBorder="1" applyAlignment="1">
      <alignment horizontal="left" vertical="center" wrapText="1"/>
    </xf>
    <xf numFmtId="0" fontId="352" fillId="0" borderId="127" xfId="0" applyFont="1" applyBorder="1" applyAlignment="1">
      <alignment vertical="center" wrapText="1"/>
    </xf>
    <xf numFmtId="0" fontId="352" fillId="0" borderId="127" xfId="20954" applyFont="1" applyBorder="1" applyAlignment="1">
      <alignment horizontal="center" vertical="center" wrapText="1"/>
    </xf>
    <xf numFmtId="0" fontId="352" fillId="3" borderId="127" xfId="20954" applyFont="1" applyFill="1" applyBorder="1" applyAlignment="1">
      <alignment horizontal="left" vertical="center" wrapText="1"/>
    </xf>
    <xf numFmtId="0" fontId="354" fillId="0" borderId="0" xfId="0" applyFont="1" applyAlignment="1">
      <alignment horizontal="justify"/>
    </xf>
    <xf numFmtId="0" fontId="352" fillId="0" borderId="127" xfId="0" applyFont="1" applyBorder="1" applyAlignment="1">
      <alignment horizontal="left" vertical="center" wrapText="1"/>
    </xf>
    <xf numFmtId="0" fontId="350" fillId="0" borderId="0" xfId="0" applyFont="1" applyAlignment="1">
      <alignment horizontal="center"/>
    </xf>
    <xf numFmtId="0" fontId="350" fillId="0" borderId="0" xfId="0" applyFont="1" applyAlignment="1">
      <alignment horizontal="left" vertical="center"/>
    </xf>
    <xf numFmtId="191" fontId="2" fillId="0" borderId="127" xfId="0" applyNumberFormat="1" applyFont="1" applyBorder="1" applyAlignment="1">
      <alignment horizontal="right"/>
    </xf>
    <xf numFmtId="191" fontId="2" fillId="35" borderId="127" xfId="0" applyNumberFormat="1" applyFont="1" applyFill="1" applyBorder="1" applyAlignment="1">
      <alignment horizontal="right"/>
    </xf>
    <xf numFmtId="191" fontId="2" fillId="35" borderId="81" xfId="0" applyNumberFormat="1" applyFont="1" applyFill="1" applyBorder="1" applyAlignment="1">
      <alignment horizontal="right"/>
    </xf>
    <xf numFmtId="0" fontId="86" fillId="0" borderId="127" xfId="0" applyFont="1" applyBorder="1" applyAlignment="1">
      <alignment vertical="center"/>
    </xf>
    <xf numFmtId="0" fontId="45" fillId="0" borderId="127" xfId="0" applyFont="1" applyBorder="1" applyAlignment="1">
      <alignment vertical="center" wrapText="1"/>
    </xf>
    <xf numFmtId="191" fontId="94" fillId="35" borderId="195" xfId="0" applyNumberFormat="1" applyFont="1" applyFill="1" applyBorder="1" applyAlignment="1">
      <alignment horizontal="right"/>
    </xf>
    <xf numFmtId="0" fontId="352" fillId="0" borderId="195" xfId="20954" applyFont="1" applyBorder="1" applyAlignment="1">
      <alignment horizontal="left" vertical="center" wrapText="1"/>
    </xf>
    <xf numFmtId="191" fontId="94" fillId="0" borderId="195" xfId="0" applyNumberFormat="1" applyFont="1" applyBorder="1" applyAlignment="1">
      <alignment horizontal="right"/>
    </xf>
    <xf numFmtId="0" fontId="6" fillId="0" borderId="195" xfId="17" applyFill="1" applyBorder="1" applyAlignment="1" applyProtection="1"/>
    <xf numFmtId="49" fontId="84" fillId="0" borderId="195" xfId="0" applyNumberFormat="1" applyFont="1" applyBorder="1" applyAlignment="1">
      <alignment horizontal="right"/>
    </xf>
    <xf numFmtId="0" fontId="84" fillId="0" borderId="195" xfId="0" applyFont="1" applyBorder="1"/>
    <xf numFmtId="0" fontId="355" fillId="3" borderId="0" xfId="37364" applyFont="1" applyFill="1" applyAlignment="1" applyProtection="1">
      <alignment vertical="center"/>
      <protection locked="0"/>
    </xf>
    <xf numFmtId="0" fontId="131" fillId="3" borderId="195" xfId="5" applyFont="1" applyFill="1" applyBorder="1" applyAlignment="1" applyProtection="1">
      <alignment vertical="center" wrapText="1"/>
      <protection locked="0"/>
    </xf>
    <xf numFmtId="0" fontId="131" fillId="0" borderId="195" xfId="37365" applyFont="1" applyBorder="1" applyAlignment="1" applyProtection="1">
      <alignment horizontal="center" vertical="center" wrapText="1"/>
      <protection locked="0"/>
    </xf>
    <xf numFmtId="3" fontId="131" fillId="3" borderId="195" xfId="1" applyNumberFormat="1" applyFont="1" applyFill="1" applyBorder="1" applyAlignment="1" applyProtection="1">
      <alignment horizontal="center" vertical="center" wrapText="1"/>
      <protection locked="0"/>
    </xf>
    <xf numFmtId="9" fontId="131" fillId="3" borderId="195" xfId="15" applyNumberFormat="1" applyFont="1" applyFill="1" applyBorder="1" applyAlignment="1" applyProtection="1">
      <alignment horizontal="center" vertical="center" wrapText="1"/>
      <protection locked="0"/>
    </xf>
    <xf numFmtId="0" fontId="131" fillId="3" borderId="195" xfId="37365" applyFont="1" applyFill="1" applyBorder="1" applyAlignment="1" applyProtection="1">
      <alignment horizontal="center" vertical="center" wrapText="1"/>
      <protection locked="0"/>
    </xf>
    <xf numFmtId="0" fontId="355" fillId="3" borderId="195" xfId="37365" applyFont="1" applyFill="1" applyBorder="1" applyProtection="1">
      <protection locked="0"/>
    </xf>
    <xf numFmtId="3" fontId="131" fillId="151" borderId="195" xfId="5" applyNumberFormat="1" applyFont="1" applyFill="1" applyBorder="1"/>
    <xf numFmtId="0" fontId="356" fillId="3" borderId="195" xfId="37365" applyFont="1" applyFill="1" applyBorder="1" applyAlignment="1" applyProtection="1">
      <alignment horizontal="right"/>
      <protection locked="0"/>
    </xf>
    <xf numFmtId="0" fontId="131" fillId="3" borderId="195" xfId="37365" applyFont="1" applyFill="1" applyBorder="1" applyAlignment="1" applyProtection="1">
      <alignment horizontal="left" vertical="center"/>
      <protection locked="0"/>
    </xf>
    <xf numFmtId="0" fontId="131" fillId="3" borderId="195" xfId="5" applyFont="1" applyFill="1" applyBorder="1" applyProtection="1">
      <protection locked="0"/>
    </xf>
    <xf numFmtId="0" fontId="357" fillId="3" borderId="195" xfId="37365" applyFont="1" applyFill="1" applyBorder="1" applyAlignment="1" applyProtection="1">
      <alignment horizontal="right"/>
      <protection locked="0"/>
    </xf>
    <xf numFmtId="0" fontId="131" fillId="0" borderId="195" xfId="37365" applyFont="1" applyBorder="1" applyAlignment="1" applyProtection="1">
      <alignment horizontal="left" vertical="center"/>
      <protection locked="0"/>
    </xf>
    <xf numFmtId="0" fontId="355" fillId="3" borderId="195" xfId="16" applyFont="1" applyFill="1" applyBorder="1" applyProtection="1">
      <protection locked="0"/>
    </xf>
    <xf numFmtId="0" fontId="360" fillId="0" borderId="0" xfId="37364" applyFont="1" applyAlignment="1" applyProtection="1">
      <alignment vertical="center"/>
      <protection locked="0"/>
    </xf>
    <xf numFmtId="0" fontId="131" fillId="0" borderId="195" xfId="37365" applyFont="1" applyBorder="1" applyAlignment="1" applyProtection="1">
      <alignment horizontal="center" vertical="top" wrapText="1"/>
      <protection locked="0"/>
    </xf>
    <xf numFmtId="0" fontId="355" fillId="3" borderId="195" xfId="37365" applyFont="1" applyFill="1" applyBorder="1" applyAlignment="1" applyProtection="1">
      <alignment wrapText="1"/>
      <protection locked="0"/>
    </xf>
    <xf numFmtId="3" fontId="131" fillId="0" borderId="195" xfId="5" applyNumberFormat="1" applyFont="1" applyBorder="1"/>
    <xf numFmtId="0" fontId="120" fillId="75" borderId="100" xfId="20952" applyFont="1" applyFill="1" applyBorder="1">
      <alignment vertical="center"/>
    </xf>
    <xf numFmtId="0" fontId="120" fillId="75" borderId="101" xfId="20952" applyFont="1" applyFill="1" applyBorder="1">
      <alignment vertical="center"/>
    </xf>
    <xf numFmtId="0" fontId="120" fillId="75" borderId="98" xfId="20952" applyFont="1" applyFill="1" applyBorder="1">
      <alignment vertical="center"/>
    </xf>
    <xf numFmtId="164" fontId="120" fillId="75" borderId="98" xfId="7" applyNumberFormat="1" applyFont="1" applyFill="1" applyBorder="1" applyAlignment="1">
      <alignment horizontal="right" vertical="center"/>
    </xf>
    <xf numFmtId="0" fontId="120" fillId="76" borderId="101" xfId="20952" applyFont="1" applyFill="1" applyBorder="1">
      <alignment vertical="center"/>
    </xf>
    <xf numFmtId="0" fontId="120" fillId="3" borderId="101" xfId="20952" applyFont="1" applyFill="1" applyBorder="1">
      <alignment vertical="center"/>
    </xf>
    <xf numFmtId="0" fontId="94" fillId="69" borderId="97" xfId="20952" applyFont="1" applyFill="1" applyBorder="1" applyAlignment="1">
      <alignment horizontal="center" vertical="center"/>
    </xf>
    <xf numFmtId="0" fontId="94" fillId="69" borderId="98" xfId="20952" applyFont="1" applyFill="1" applyBorder="1" applyAlignment="1">
      <alignment horizontal="left" vertical="center" wrapText="1"/>
    </xf>
    <xf numFmtId="164" fontId="94" fillId="0" borderId="99" xfId="7" applyNumberFormat="1" applyFont="1" applyFill="1" applyBorder="1" applyAlignment="1" applyProtection="1">
      <alignment horizontal="right" vertical="center"/>
      <protection locked="0"/>
    </xf>
    <xf numFmtId="0" fontId="120" fillId="76" borderId="99" xfId="20952" applyFont="1" applyFill="1" applyBorder="1" applyAlignment="1">
      <alignment horizontal="center" vertical="center"/>
    </xf>
    <xf numFmtId="0" fontId="120" fillId="76" borderId="101" xfId="20952" applyFont="1" applyFill="1" applyBorder="1" applyAlignment="1">
      <alignment vertical="top" wrapText="1"/>
    </xf>
    <xf numFmtId="0" fontId="94" fillId="69" borderId="101" xfId="20952" applyFont="1" applyFill="1" applyBorder="1" applyAlignment="1">
      <alignment vertical="center" wrapText="1"/>
    </xf>
    <xf numFmtId="0" fontId="94" fillId="69" borderId="98" xfId="20952" applyFont="1" applyFill="1" applyBorder="1" applyAlignment="1">
      <alignment horizontal="left" vertical="center"/>
    </xf>
    <xf numFmtId="360" fontId="94" fillId="0" borderId="99" xfId="7" applyNumberFormat="1" applyFont="1" applyFill="1" applyBorder="1" applyAlignment="1" applyProtection="1">
      <alignment horizontal="right" vertical="center"/>
      <protection locked="0"/>
    </xf>
    <xf numFmtId="0" fontId="94" fillId="3" borderId="97" xfId="20952" applyFont="1" applyFill="1" applyBorder="1" applyAlignment="1">
      <alignment horizontal="center" vertical="center"/>
    </xf>
    <xf numFmtId="164" fontId="94" fillId="76" borderId="99" xfId="7" applyNumberFormat="1" applyFont="1" applyFill="1" applyBorder="1" applyAlignment="1" applyProtection="1">
      <alignment horizontal="right" vertical="center"/>
      <protection locked="0"/>
    </xf>
    <xf numFmtId="164" fontId="94" fillId="3" borderId="99" xfId="7" applyNumberFormat="1" applyFont="1" applyFill="1" applyBorder="1" applyAlignment="1" applyProtection="1">
      <alignment horizontal="right" vertical="center"/>
      <protection locked="0"/>
    </xf>
    <xf numFmtId="0" fontId="94" fillId="69" borderId="99" xfId="20952" applyFont="1" applyFill="1" applyBorder="1" applyAlignment="1">
      <alignment horizontal="center" vertical="center"/>
    </xf>
    <xf numFmtId="0" fontId="350" fillId="0" borderId="0" xfId="0" applyFont="1" applyAlignment="1">
      <alignment wrapText="1"/>
    </xf>
    <xf numFmtId="0" fontId="106" fillId="69" borderId="202" xfId="20952" applyFont="1" applyFill="1" applyBorder="1" applyAlignment="1" applyProtection="1">
      <alignment horizontal="center" vertical="center"/>
      <protection locked="0"/>
    </xf>
    <xf numFmtId="0" fontId="107" fillId="76" borderId="195" xfId="20952" applyFont="1" applyFill="1" applyBorder="1" applyAlignment="1" applyProtection="1">
      <alignment horizontal="center" vertical="center"/>
      <protection locked="0"/>
    </xf>
    <xf numFmtId="0" fontId="362" fillId="0" borderId="0" xfId="0" applyFont="1" applyAlignment="1">
      <alignment horizontal="justify"/>
    </xf>
    <xf numFmtId="14" fontId="2" fillId="0" borderId="0" xfId="0" applyNumberFormat="1" applyFont="1" applyAlignment="1">
      <alignment horizontal="left"/>
    </xf>
    <xf numFmtId="9" fontId="2" fillId="2" borderId="97" xfId="20950" applyFont="1" applyFill="1" applyBorder="1" applyAlignment="1" applyProtection="1">
      <alignment vertical="center"/>
      <protection locked="0"/>
    </xf>
    <xf numFmtId="9" fontId="87" fillId="2" borderId="97" xfId="20950" applyFont="1" applyFill="1" applyBorder="1" applyAlignment="1" applyProtection="1">
      <alignment vertical="center"/>
      <protection locked="0"/>
    </xf>
    <xf numFmtId="9" fontId="87" fillId="2" borderId="91" xfId="20950" applyFont="1" applyFill="1" applyBorder="1" applyAlignment="1" applyProtection="1">
      <alignment vertical="center"/>
      <protection locked="0"/>
    </xf>
    <xf numFmtId="9" fontId="2" fillId="2" borderId="22" xfId="20950" applyFont="1" applyFill="1" applyBorder="1" applyAlignment="1" applyProtection="1">
      <alignment vertical="center"/>
      <protection locked="0"/>
    </xf>
    <xf numFmtId="9" fontId="87" fillId="2" borderId="22" xfId="20950" applyFont="1" applyFill="1" applyBorder="1" applyAlignment="1" applyProtection="1">
      <alignment vertical="center"/>
      <protection locked="0"/>
    </xf>
    <xf numFmtId="9" fontId="87" fillId="2" borderId="23" xfId="20950" applyFont="1" applyFill="1" applyBorder="1" applyAlignment="1" applyProtection="1">
      <alignment vertical="center"/>
      <protection locked="0"/>
    </xf>
    <xf numFmtId="9" fontId="2" fillId="36" borderId="0" xfId="20950" applyFont="1" applyFill="1"/>
    <xf numFmtId="9" fontId="2" fillId="36" borderId="96" xfId="20950" applyFont="1" applyFill="1" applyBorder="1"/>
    <xf numFmtId="9" fontId="45" fillId="0" borderId="3" xfId="20950" applyFont="1" applyBorder="1" applyAlignment="1" applyProtection="1">
      <alignment horizontal="right" vertical="center" wrapText="1"/>
      <protection locked="0"/>
    </xf>
    <xf numFmtId="9" fontId="84" fillId="0" borderId="3" xfId="20950" applyFont="1" applyBorder="1" applyAlignment="1" applyProtection="1">
      <alignment vertical="center" wrapText="1"/>
      <protection locked="0"/>
    </xf>
    <xf numFmtId="9" fontId="84" fillId="0" borderId="19" xfId="20950" applyFont="1" applyBorder="1" applyAlignment="1" applyProtection="1">
      <alignment vertical="center" wrapText="1"/>
      <protection locked="0"/>
    </xf>
    <xf numFmtId="164" fontId="2" fillId="0" borderId="3" xfId="7" applyNumberFormat="1" applyFont="1" applyBorder="1" applyAlignment="1" applyProtection="1">
      <alignment vertical="center" wrapText="1"/>
      <protection locked="0"/>
    </xf>
    <xf numFmtId="164" fontId="84" fillId="0" borderId="3" xfId="7" applyNumberFormat="1" applyFont="1" applyBorder="1" applyAlignment="1" applyProtection="1">
      <alignment vertical="center" wrapText="1"/>
      <protection locked="0"/>
    </xf>
    <xf numFmtId="164" fontId="84" fillId="0" borderId="19" xfId="7" applyNumberFormat="1" applyFont="1" applyBorder="1" applyAlignment="1" applyProtection="1">
      <alignment vertical="center" wrapText="1"/>
      <protection locked="0"/>
    </xf>
    <xf numFmtId="164" fontId="2" fillId="36" borderId="0" xfId="7" applyNumberFormat="1" applyFont="1" applyFill="1"/>
    <xf numFmtId="164" fontId="2" fillId="36" borderId="96" xfId="7" applyNumberFormat="1" applyFont="1" applyFill="1" applyBorder="1"/>
    <xf numFmtId="164" fontId="2" fillId="0" borderId="3" xfId="7" applyNumberFormat="1" applyFont="1" applyBorder="1" applyAlignment="1" applyProtection="1">
      <alignment horizontal="right" vertical="center" wrapText="1"/>
      <protection locked="0"/>
    </xf>
    <xf numFmtId="14" fontId="94" fillId="0" borderId="0" xfId="0" applyNumberFormat="1" applyFont="1" applyAlignment="1">
      <alignment horizontal="left"/>
    </xf>
    <xf numFmtId="43" fontId="350" fillId="0" borderId="114" xfId="7" applyFont="1" applyBorder="1"/>
    <xf numFmtId="43" fontId="350" fillId="35" borderId="114" xfId="7" applyFont="1" applyFill="1" applyBorder="1"/>
    <xf numFmtId="43" fontId="350" fillId="0" borderId="114" xfId="7" applyFont="1" applyBorder="1" applyAlignment="1">
      <alignment vertical="center"/>
    </xf>
    <xf numFmtId="43" fontId="350" fillId="35" borderId="114" xfId="7" applyFont="1" applyFill="1" applyBorder="1" applyAlignment="1">
      <alignment vertical="center"/>
    </xf>
    <xf numFmtId="43" fontId="94" fillId="0" borderId="0" xfId="7" applyFont="1"/>
    <xf numFmtId="43" fontId="350" fillId="0" borderId="0" xfId="7" applyFont="1"/>
    <xf numFmtId="43" fontId="94" fillId="0" borderId="114" xfId="7" applyFont="1" applyBorder="1" applyAlignment="1">
      <alignment horizontal="center" vertical="center" wrapText="1"/>
    </xf>
    <xf numFmtId="43" fontId="350" fillId="0" borderId="127" xfId="7" applyFont="1" applyBorder="1"/>
    <xf numFmtId="43" fontId="350" fillId="35" borderId="127" xfId="7" applyFont="1" applyFill="1" applyBorder="1"/>
    <xf numFmtId="43" fontId="0" fillId="0" borderId="127" xfId="7" applyFont="1" applyBorder="1"/>
    <xf numFmtId="43" fontId="0" fillId="0" borderId="195" xfId="7" applyFont="1" applyBorder="1"/>
    <xf numFmtId="43" fontId="2" fillId="0" borderId="0" xfId="7" applyFont="1"/>
    <xf numFmtId="43" fontId="84" fillId="0" borderId="0" xfId="7" applyFont="1"/>
    <xf numFmtId="43" fontId="85" fillId="0" borderId="0" xfId="7" applyFont="1"/>
    <xf numFmtId="43" fontId="2" fillId="0" borderId="127" xfId="7" applyFont="1" applyBorder="1" applyAlignment="1">
      <alignment horizontal="center" vertical="center" wrapText="1"/>
    </xf>
    <xf numFmtId="43" fontId="0" fillId="35" borderId="127" xfId="7" applyFont="1" applyFill="1" applyBorder="1"/>
    <xf numFmtId="43" fontId="0" fillId="35" borderId="195" xfId="7" applyFont="1" applyFill="1" applyBorder="1"/>
    <xf numFmtId="43" fontId="0" fillId="0" borderId="0" xfId="7" applyFont="1"/>
    <xf numFmtId="0" fontId="2" fillId="0" borderId="208" xfId="0" applyFont="1" applyBorder="1"/>
    <xf numFmtId="0" fontId="45" fillId="0" borderId="209" xfId="0" applyFont="1" applyBorder="1" applyAlignment="1">
      <alignment horizontal="center" vertical="center" wrapText="1"/>
    </xf>
    <xf numFmtId="0" fontId="45" fillId="0" borderId="210" xfId="0" applyFont="1" applyBorder="1" applyAlignment="1">
      <alignment horizontal="center" vertical="center" wrapText="1"/>
    </xf>
    <xf numFmtId="0" fontId="2" fillId="0" borderId="211" xfId="0" applyFont="1" applyBorder="1" applyAlignment="1">
      <alignment wrapText="1"/>
    </xf>
    <xf numFmtId="0" fontId="84" fillId="0" borderId="212" xfId="0" applyFont="1" applyBorder="1"/>
    <xf numFmtId="0" fontId="45" fillId="0" borderId="213" xfId="0" applyFont="1" applyBorder="1" applyAlignment="1">
      <alignment horizontal="center" vertical="center" wrapText="1"/>
    </xf>
    <xf numFmtId="0" fontId="45" fillId="0" borderId="214" xfId="0" applyFont="1" applyBorder="1" applyAlignment="1">
      <alignment horizontal="center" vertical="center" wrapText="1"/>
    </xf>
    <xf numFmtId="0" fontId="2" fillId="0" borderId="212" xfId="0" applyFont="1" applyBorder="1" applyAlignment="1">
      <alignment wrapText="1"/>
    </xf>
    <xf numFmtId="10" fontId="3" fillId="0" borderId="212" xfId="20950" applyNumberFormat="1" applyFont="1" applyBorder="1" applyAlignment="1">
      <alignment horizontal="center"/>
    </xf>
    <xf numFmtId="10" fontId="3" fillId="0" borderId="214" xfId="20950" applyNumberFormat="1" applyFont="1" applyBorder="1" applyAlignment="1">
      <alignment horizontal="center"/>
    </xf>
    <xf numFmtId="0" fontId="2" fillId="0" borderId="215" xfId="0" applyFont="1" applyBorder="1" applyAlignment="1">
      <alignment vertical="center"/>
    </xf>
    <xf numFmtId="0" fontId="2" fillId="0" borderId="216" xfId="0" applyFont="1" applyBorder="1" applyAlignment="1">
      <alignment wrapText="1"/>
    </xf>
    <xf numFmtId="10" fontId="3" fillId="0" borderId="217" xfId="20950" applyNumberFormat="1" applyFont="1" applyBorder="1" applyAlignment="1">
      <alignment horizontal="center"/>
    </xf>
    <xf numFmtId="0" fontId="2" fillId="0" borderId="215" xfId="0" applyFont="1" applyBorder="1" applyAlignment="1">
      <alignment horizontal="right" vertical="center"/>
    </xf>
    <xf numFmtId="43" fontId="2" fillId="3" borderId="17" xfId="7" applyFont="1" applyFill="1" applyBorder="1" applyAlignment="1" applyProtection="1">
      <alignment horizontal="center" vertical="center"/>
      <protection locked="0"/>
    </xf>
    <xf numFmtId="43" fontId="2" fillId="35" borderId="19" xfId="7" applyFont="1" applyFill="1" applyBorder="1" applyAlignment="1" applyProtection="1">
      <alignment vertical="top"/>
    </xf>
    <xf numFmtId="43" fontId="2" fillId="3" borderId="19" xfId="7" applyFont="1" applyFill="1" applyBorder="1" applyAlignment="1" applyProtection="1">
      <alignment vertical="top"/>
      <protection locked="0"/>
    </xf>
    <xf numFmtId="43" fontId="2" fillId="35" borderId="19" xfId="7" applyFont="1" applyFill="1" applyBorder="1" applyAlignment="1" applyProtection="1">
      <alignment vertical="top" wrapText="1"/>
    </xf>
    <xf numFmtId="43" fontId="2" fillId="3" borderId="19" xfId="7" applyFont="1" applyFill="1" applyBorder="1" applyAlignment="1" applyProtection="1">
      <alignment vertical="top" wrapText="1"/>
      <protection locked="0"/>
    </xf>
    <xf numFmtId="43" fontId="2" fillId="3" borderId="81" xfId="7" applyFont="1" applyFill="1" applyBorder="1" applyAlignment="1" applyProtection="1">
      <alignment vertical="top" wrapText="1"/>
      <protection locked="0"/>
    </xf>
    <xf numFmtId="43" fontId="2" fillId="35" borderId="19" xfId="7" applyFont="1" applyFill="1" applyBorder="1" applyAlignment="1" applyProtection="1">
      <alignment vertical="top" wrapText="1"/>
      <protection locked="0"/>
    </xf>
    <xf numFmtId="43" fontId="2" fillId="35" borderId="23" xfId="7" applyFont="1" applyFill="1" applyBorder="1" applyAlignment="1" applyProtection="1">
      <alignment vertical="top" wrapText="1"/>
    </xf>
    <xf numFmtId="43" fontId="84" fillId="0" borderId="31" xfId="7" applyFont="1" applyBorder="1" applyAlignment="1">
      <alignment horizontal="center" vertical="center"/>
    </xf>
    <xf numFmtId="43" fontId="84" fillId="0" borderId="11" xfId="7" applyFont="1" applyBorder="1" applyAlignment="1">
      <alignment horizontal="center" vertical="center"/>
    </xf>
    <xf numFmtId="43" fontId="88" fillId="0" borderId="11" xfId="7" applyFont="1" applyBorder="1" applyAlignment="1">
      <alignment horizontal="center" vertical="center"/>
    </xf>
    <xf numFmtId="43" fontId="84" fillId="0" borderId="12" xfId="7" applyFont="1" applyBorder="1" applyAlignment="1">
      <alignment horizontal="center" vertical="center"/>
    </xf>
    <xf numFmtId="43" fontId="86" fillId="0" borderId="13" xfId="7" applyFont="1" applyBorder="1" applyAlignment="1">
      <alignment horizontal="center" vertical="center"/>
    </xf>
    <xf numFmtId="43" fontId="84" fillId="0" borderId="14" xfId="7" applyFont="1" applyBorder="1" applyAlignment="1">
      <alignment horizontal="center" vertical="center"/>
    </xf>
    <xf numFmtId="43" fontId="88" fillId="0" borderId="12" xfId="7" applyFont="1" applyBorder="1" applyAlignment="1">
      <alignment vertical="center"/>
    </xf>
    <xf numFmtId="43" fontId="84" fillId="0" borderId="127" xfId="7" applyFont="1" applyBorder="1" applyAlignment="1">
      <alignment horizontal="center" vertical="center"/>
    </xf>
    <xf numFmtId="43" fontId="86" fillId="0" borderId="127" xfId="7" applyFont="1" applyBorder="1" applyAlignment="1">
      <alignment horizontal="center" vertical="center"/>
    </xf>
    <xf numFmtId="43" fontId="84" fillId="0" borderId="127" xfId="7" applyFont="1" applyBorder="1" applyAlignment="1">
      <alignment horizontal="center"/>
    </xf>
    <xf numFmtId="43" fontId="84" fillId="0" borderId="127" xfId="7" applyFont="1" applyBorder="1"/>
    <xf numFmtId="43" fontId="3" fillId="0" borderId="3" xfId="7" applyFont="1" applyBorder="1"/>
    <xf numFmtId="43" fontId="3" fillId="0" borderId="8" xfId="7" applyFont="1" applyBorder="1"/>
    <xf numFmtId="10" fontId="3" fillId="0" borderId="94" xfId="20950" applyNumberFormat="1" applyFont="1" applyBorder="1" applyAlignment="1">
      <alignment vertical="center"/>
    </xf>
    <xf numFmtId="10" fontId="3" fillId="0" borderId="95" xfId="20950" applyNumberFormat="1" applyFont="1" applyBorder="1" applyAlignment="1">
      <alignment vertical="center"/>
    </xf>
    <xf numFmtId="14" fontId="3" fillId="0" borderId="0" xfId="0" applyNumberFormat="1" applyFont="1" applyAlignment="1">
      <alignment horizontal="left"/>
    </xf>
    <xf numFmtId="9" fontId="94" fillId="0" borderId="99" xfId="20950" applyFont="1" applyFill="1" applyBorder="1" applyAlignment="1" applyProtection="1">
      <alignment horizontal="right" vertical="center"/>
      <protection locked="0"/>
    </xf>
    <xf numFmtId="14" fontId="111" fillId="0" borderId="0" xfId="0" applyNumberFormat="1" applyFont="1" applyAlignment="1">
      <alignment horizontal="left"/>
    </xf>
    <xf numFmtId="43" fontId="114" fillId="0" borderId="127" xfId="7" applyFont="1" applyBorder="1"/>
    <xf numFmtId="43" fontId="111" fillId="0" borderId="127" xfId="7" applyFont="1" applyBorder="1"/>
    <xf numFmtId="43" fontId="110" fillId="0" borderId="127" xfId="7" applyFont="1" applyBorder="1"/>
    <xf numFmtId="43" fontId="110" fillId="35" borderId="127" xfId="7" applyFont="1" applyFill="1" applyBorder="1"/>
    <xf numFmtId="43" fontId="113" fillId="0" borderId="127" xfId="7" applyFont="1" applyBorder="1"/>
    <xf numFmtId="43" fontId="111" fillId="0" borderId="0" xfId="7" applyFont="1"/>
    <xf numFmtId="43" fontId="110" fillId="0" borderId="127" xfId="7" applyFont="1" applyBorder="1" applyAlignment="1">
      <alignment horizontal="left" indent="1"/>
    </xf>
    <xf numFmtId="43" fontId="113" fillId="75" borderId="127" xfId="7" applyFont="1" applyFill="1" applyBorder="1"/>
    <xf numFmtId="43" fontId="110" fillId="0" borderId="0" xfId="7" applyFont="1"/>
    <xf numFmtId="43" fontId="113" fillId="0" borderId="68" xfId="7" applyFont="1" applyBorder="1" applyAlignment="1">
      <alignment horizontal="left" vertical="center" wrapText="1"/>
    </xf>
    <xf numFmtId="43" fontId="110" fillId="0" borderId="131" xfId="7" applyFont="1" applyBorder="1" applyAlignment="1">
      <alignment horizontal="center" vertical="center" wrapText="1"/>
    </xf>
    <xf numFmtId="43" fontId="110" fillId="0" borderId="7" xfId="7" applyFont="1" applyBorder="1" applyAlignment="1">
      <alignment horizontal="center" vertical="center" wrapText="1"/>
    </xf>
    <xf numFmtId="43" fontId="110" fillId="0" borderId="127" xfId="7" applyFont="1" applyBorder="1" applyAlignment="1">
      <alignment horizontal="left" vertical="center" wrapText="1"/>
    </xf>
    <xf numFmtId="43" fontId="110" fillId="0" borderId="127" xfId="7" applyFont="1" applyBorder="1" applyAlignment="1">
      <alignment horizontal="center" vertical="center" wrapText="1"/>
    </xf>
    <xf numFmtId="43" fontId="110" fillId="0" borderId="127" xfId="7" applyFont="1" applyBorder="1" applyAlignment="1">
      <alignment horizontal="center" vertical="center"/>
    </xf>
    <xf numFmtId="43" fontId="113" fillId="0" borderId="127" xfId="7" applyFont="1" applyBorder="1" applyAlignment="1">
      <alignment horizontal="left" vertical="center" wrapText="1"/>
    </xf>
    <xf numFmtId="43" fontId="110" fillId="0" borderId="0" xfId="7" applyFont="1" applyAlignment="1">
      <alignment horizontal="left"/>
    </xf>
    <xf numFmtId="43" fontId="110" fillId="0" borderId="0" xfId="7" applyFont="1" applyAlignment="1">
      <alignment horizontal="center" vertical="center"/>
    </xf>
    <xf numFmtId="43" fontId="115" fillId="0" borderId="127" xfId="7" applyFont="1" applyBorder="1"/>
    <xf numFmtId="43" fontId="115" fillId="0" borderId="131" xfId="7" applyFont="1" applyBorder="1"/>
    <xf numFmtId="9" fontId="115" fillId="0" borderId="127" xfId="20950" applyFont="1" applyBorder="1"/>
    <xf numFmtId="9" fontId="115" fillId="0" borderId="131" xfId="20950" applyFont="1" applyBorder="1"/>
    <xf numFmtId="0" fontId="93" fillId="0" borderId="66" xfId="0" applyFont="1" applyBorder="1" applyAlignment="1">
      <alignment horizontal="left" wrapText="1"/>
    </xf>
    <xf numFmtId="0" fontId="93" fillId="0" borderId="65" xfId="0" applyFont="1" applyBorder="1" applyAlignment="1">
      <alignment horizontal="left" wrapText="1"/>
    </xf>
    <xf numFmtId="0" fontId="93" fillId="0" borderId="135" xfId="0" applyFont="1" applyBorder="1" applyAlignment="1">
      <alignment horizontal="center" vertical="center"/>
    </xf>
    <xf numFmtId="0" fontId="93" fillId="0" borderId="30" xfId="0" applyFont="1" applyBorder="1" applyAlignment="1">
      <alignment horizontal="center" vertical="center"/>
    </xf>
    <xf numFmtId="0" fontId="93" fillId="0" borderId="136" xfId="0" applyFont="1" applyBorder="1" applyAlignment="1">
      <alignment horizontal="center" vertical="center"/>
    </xf>
    <xf numFmtId="43" fontId="350" fillId="0" borderId="128" xfId="7" applyFont="1" applyBorder="1" applyAlignment="1">
      <alignment horizontal="center"/>
    </xf>
    <xf numFmtId="43" fontId="350" fillId="0" borderId="129" xfId="7" applyFont="1" applyBorder="1" applyAlignment="1">
      <alignment horizontal="center"/>
    </xf>
    <xf numFmtId="43" fontId="350" fillId="0" borderId="130" xfId="7" applyFont="1" applyBorder="1" applyAlignment="1">
      <alignment horizontal="center"/>
    </xf>
    <xf numFmtId="0" fontId="350" fillId="0" borderId="114" xfId="0" applyFont="1" applyBorder="1" applyAlignment="1">
      <alignment horizontal="center" vertical="center"/>
    </xf>
    <xf numFmtId="0" fontId="351" fillId="0" borderId="115" xfId="0" applyFont="1" applyBorder="1" applyAlignment="1">
      <alignment horizontal="center" vertical="center"/>
    </xf>
    <xf numFmtId="0" fontId="351" fillId="0" borderId="7" xfId="0" applyFont="1" applyBorder="1" applyAlignment="1">
      <alignment horizontal="center" vertical="center"/>
    </xf>
    <xf numFmtId="43" fontId="120" fillId="0" borderId="16" xfId="7" applyFont="1" applyBorder="1" applyAlignment="1">
      <alignment horizontal="center" vertical="center"/>
    </xf>
    <xf numFmtId="43" fontId="120" fillId="0" borderId="17" xfId="7" applyFont="1" applyBorder="1" applyAlignment="1">
      <alignment horizontal="center" vertical="center"/>
    </xf>
    <xf numFmtId="43" fontId="350" fillId="0" borderId="116" xfId="7" applyFont="1" applyBorder="1" applyAlignment="1">
      <alignment horizontal="center"/>
    </xf>
    <xf numFmtId="43" fontId="350" fillId="0" borderId="117" xfId="7" applyFont="1" applyBorder="1" applyAlignment="1">
      <alignment horizontal="center"/>
    </xf>
    <xf numFmtId="43" fontId="350" fillId="0" borderId="118" xfId="7"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9" fillId="0" borderId="131" xfId="0" applyFont="1" applyBorder="1" applyAlignment="1">
      <alignment horizontal="center" vertical="center" wrapText="1"/>
    </xf>
    <xf numFmtId="0" fontId="119" fillId="0" borderId="7" xfId="0" applyFont="1" applyBorder="1" applyAlignment="1">
      <alignment horizontal="center" vertical="center" wrapText="1"/>
    </xf>
    <xf numFmtId="0" fontId="84" fillId="0" borderId="127" xfId="0" applyFont="1" applyBorder="1" applyAlignment="1">
      <alignment horizontal="center" vertical="center"/>
    </xf>
    <xf numFmtId="0" fontId="84" fillId="0" borderId="127"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213" xfId="0" applyFont="1" applyBorder="1" applyAlignment="1">
      <alignment horizontal="center" vertical="center" wrapText="1"/>
    </xf>
    <xf numFmtId="0" fontId="45" fillId="0" borderId="214" xfId="0" applyFont="1" applyBorder="1" applyAlignment="1">
      <alignment horizontal="center" vertical="center" wrapText="1"/>
    </xf>
    <xf numFmtId="0" fontId="86" fillId="0" borderId="80" xfId="0" applyFont="1" applyBorder="1" applyAlignment="1">
      <alignment horizontal="center" vertical="center" wrapText="1"/>
    </xf>
    <xf numFmtId="0" fontId="84" fillId="0" borderId="80" xfId="0" applyFont="1" applyBorder="1" applyAlignment="1">
      <alignment horizontal="center" vertical="center" wrapText="1"/>
    </xf>
    <xf numFmtId="0" fontId="45" fillId="0" borderId="80" xfId="11" applyFont="1" applyBorder="1" applyAlignment="1">
      <alignment horizontal="center" vertical="center" wrapText="1"/>
    </xf>
    <xf numFmtId="0" fontId="45" fillId="0" borderId="81" xfId="11" applyFont="1" applyBorder="1" applyAlignment="1">
      <alignment horizontal="center" vertical="center" wrapText="1"/>
    </xf>
    <xf numFmtId="0" fontId="45" fillId="0" borderId="70"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7"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4" xfId="0" applyFont="1" applyFill="1" applyBorder="1" applyAlignment="1">
      <alignment horizontal="center" vertical="center" wrapText="1"/>
    </xf>
    <xf numFmtId="0" fontId="4" fillId="83" borderId="81"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71" xfId="13" applyFont="1" applyFill="1" applyBorder="1" applyAlignment="1" applyProtection="1">
      <alignment horizontal="center" vertical="center" wrapText="1"/>
      <protection locked="0"/>
    </xf>
    <xf numFmtId="0" fontId="98"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9"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3" borderId="28"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164"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64" fontId="45" fillId="0" borderId="72" xfId="1" applyNumberFormat="1" applyFont="1" applyFill="1" applyBorder="1" applyAlignment="1" applyProtection="1">
      <alignment horizontal="center" vertical="center" wrapText="1"/>
      <protection locked="0"/>
    </xf>
    <xf numFmtId="164" fontId="45" fillId="0" borderId="73" xfId="1" applyNumberFormat="1" applyFont="1" applyFill="1" applyBorder="1" applyAlignment="1" applyProtection="1">
      <alignment horizontal="center" vertical="center" wrapText="1"/>
      <protection locked="0"/>
    </xf>
    <xf numFmtId="0" fontId="3" fillId="0" borderId="71" xfId="0" applyFont="1" applyBorder="1" applyAlignment="1">
      <alignment horizontal="center" vertical="center" wrapText="1"/>
    </xf>
    <xf numFmtId="0" fontId="3" fillId="0" borderId="64" xfId="0" applyFont="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4" xfId="0" applyFont="1" applyBorder="1" applyAlignment="1">
      <alignment horizontal="left" vertical="center"/>
    </xf>
    <xf numFmtId="0" fontId="99"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3" fillId="0" borderId="104" xfId="0" applyFont="1" applyBorder="1" applyAlignment="1">
      <alignment horizontal="left" vertical="center" wrapText="1"/>
    </xf>
    <xf numFmtId="0" fontId="113" fillId="0" borderId="105" xfId="0" applyFont="1" applyBorder="1" applyAlignment="1">
      <alignment horizontal="left" vertical="center" wrapText="1"/>
    </xf>
    <xf numFmtId="0" fontId="113" fillId="0" borderId="109" xfId="0" applyFont="1" applyBorder="1" applyAlignment="1">
      <alignment horizontal="left" vertical="center" wrapText="1"/>
    </xf>
    <xf numFmtId="0" fontId="113" fillId="0" borderId="110" xfId="0" applyFont="1" applyBorder="1" applyAlignment="1">
      <alignment horizontal="left" vertical="center" wrapText="1"/>
    </xf>
    <xf numFmtId="0" fontId="113" fillId="0" borderId="112" xfId="0" applyFont="1" applyBorder="1" applyAlignment="1">
      <alignment horizontal="left" vertical="center" wrapText="1"/>
    </xf>
    <xf numFmtId="0" fontId="113" fillId="0" borderId="113" xfId="0" applyFont="1" applyBorder="1" applyAlignment="1">
      <alignment horizontal="left" vertical="center" wrapText="1"/>
    </xf>
    <xf numFmtId="0" fontId="114" fillId="0" borderId="106" xfId="0" applyFont="1" applyBorder="1" applyAlignment="1">
      <alignment horizontal="center" vertical="center" wrapText="1"/>
    </xf>
    <xf numFmtId="0" fontId="114" fillId="0" borderId="107" xfId="0" applyFont="1" applyBorder="1" applyAlignment="1">
      <alignment horizontal="center" vertical="center" wrapText="1"/>
    </xf>
    <xf numFmtId="0" fontId="114" fillId="0" borderId="108" xfId="0" applyFont="1" applyBorder="1" applyAlignment="1">
      <alignment horizontal="center" vertical="center" wrapText="1"/>
    </xf>
    <xf numFmtId="0" fontId="114" fillId="0" borderId="85" xfId="0" applyFont="1" applyBorder="1" applyAlignment="1">
      <alignment horizontal="center" vertical="center" wrapText="1"/>
    </xf>
    <xf numFmtId="0" fontId="114" fillId="0" borderId="111" xfId="0" applyFont="1" applyBorder="1" applyAlignment="1">
      <alignment horizontal="center" vertical="center" wrapText="1"/>
    </xf>
    <xf numFmtId="0" fontId="114" fillId="0" borderId="75" xfId="0" applyFont="1" applyBorder="1" applyAlignment="1">
      <alignment horizontal="center" vertical="center" wrapText="1"/>
    </xf>
    <xf numFmtId="0" fontId="110" fillId="0" borderId="131"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7" xfId="0" applyFont="1" applyBorder="1" applyAlignment="1">
      <alignment horizontal="center" vertical="center" wrapText="1"/>
    </xf>
    <xf numFmtId="0" fontId="118" fillId="0" borderId="127" xfId="0" applyFont="1" applyBorder="1" applyAlignment="1">
      <alignment horizontal="center" vertical="center"/>
    </xf>
    <xf numFmtId="0" fontId="118" fillId="0" borderId="106" xfId="0" applyFont="1" applyBorder="1" applyAlignment="1">
      <alignment horizontal="center" vertical="center"/>
    </xf>
    <xf numFmtId="0" fontId="118" fillId="0" borderId="108" xfId="0" applyFont="1" applyBorder="1" applyAlignment="1">
      <alignment horizontal="center" vertical="center"/>
    </xf>
    <xf numFmtId="0" fontId="118" fillId="0" borderId="85" xfId="0" applyFont="1" applyBorder="1" applyAlignment="1">
      <alignment horizontal="center" vertical="center"/>
    </xf>
    <xf numFmtId="0" fontId="118" fillId="0" borderId="75" xfId="0" applyFont="1" applyBorder="1" applyAlignment="1">
      <alignment horizontal="center" vertical="center"/>
    </xf>
    <xf numFmtId="0" fontId="114" fillId="0" borderId="127" xfId="0" applyFont="1" applyBorder="1" applyAlignment="1">
      <alignment horizontal="center" vertical="center" wrapText="1"/>
    </xf>
    <xf numFmtId="0" fontId="110" fillId="0" borderId="130" xfId="0" applyFont="1" applyBorder="1" applyAlignment="1">
      <alignment horizontal="center" vertical="center" wrapText="1"/>
    </xf>
    <xf numFmtId="0" fontId="113" fillId="0" borderId="106" xfId="0" applyFont="1" applyBorder="1" applyAlignment="1">
      <alignment horizontal="center" vertical="center" wrapText="1"/>
    </xf>
    <xf numFmtId="0" fontId="113" fillId="0" borderId="108" xfId="0" applyFont="1" applyBorder="1" applyAlignment="1">
      <alignment horizontal="center" vertical="center" wrapText="1"/>
    </xf>
    <xf numFmtId="0" fontId="113" fillId="0" borderId="70" xfId="0" applyFont="1" applyBorder="1" applyAlignment="1">
      <alignment horizontal="center" vertical="center" wrapText="1"/>
    </xf>
    <xf numFmtId="0" fontId="113" fillId="0" borderId="68" xfId="0" applyFont="1" applyBorder="1" applyAlignment="1">
      <alignment horizontal="center" vertical="center" wrapText="1"/>
    </xf>
    <xf numFmtId="0" fontId="113" fillId="0" borderId="85" xfId="0" applyFont="1" applyBorder="1" applyAlignment="1">
      <alignment horizontal="center" vertical="center" wrapText="1"/>
    </xf>
    <xf numFmtId="0" fontId="113" fillId="0" borderId="75" xfId="0" applyFont="1" applyBorder="1" applyAlignment="1">
      <alignment horizontal="center" vertical="center" wrapText="1"/>
    </xf>
    <xf numFmtId="0" fontId="110" fillId="0" borderId="128" xfId="0" applyFont="1" applyBorder="1" applyAlignment="1">
      <alignment horizontal="center" vertical="center" wrapText="1"/>
    </xf>
    <xf numFmtId="0" fontId="110" fillId="0" borderId="129" xfId="0" applyFont="1" applyBorder="1" applyAlignment="1">
      <alignment horizontal="center" vertical="center" wrapText="1"/>
    </xf>
    <xf numFmtId="0" fontId="113" fillId="0" borderId="76" xfId="0" applyFont="1" applyBorder="1" applyAlignment="1">
      <alignment horizontal="center" vertical="center" wrapText="1"/>
    </xf>
    <xf numFmtId="0" fontId="113" fillId="0" borderId="7" xfId="0" applyFont="1" applyBorder="1" applyAlignment="1">
      <alignment horizontal="center" vertical="center" wrapText="1"/>
    </xf>
    <xf numFmtId="0" fontId="110" fillId="0" borderId="76" xfId="0" applyFont="1" applyBorder="1" applyAlignment="1">
      <alignment horizontal="center" vertical="center" wrapText="1"/>
    </xf>
    <xf numFmtId="0" fontId="110" fillId="0" borderId="75" xfId="0" applyFont="1" applyBorder="1" applyAlignment="1">
      <alignment horizontal="center" vertical="center" wrapText="1"/>
    </xf>
    <xf numFmtId="0" fontId="113" fillId="0" borderId="54" xfId="0" applyFont="1" applyBorder="1" applyAlignment="1">
      <alignment horizontal="left" vertical="top" wrapText="1"/>
    </xf>
    <xf numFmtId="0" fontId="113" fillId="0" borderId="77" xfId="0" applyFont="1" applyBorder="1" applyAlignment="1">
      <alignment horizontal="left" vertical="top" wrapText="1"/>
    </xf>
    <xf numFmtId="0" fontId="113" fillId="0" borderId="63" xfId="0" applyFont="1" applyBorder="1" applyAlignment="1">
      <alignment horizontal="left" vertical="top" wrapText="1"/>
    </xf>
    <xf numFmtId="0" fontId="113" fillId="0" borderId="96" xfId="0" applyFont="1" applyBorder="1" applyAlignment="1">
      <alignment horizontal="left" vertical="top" wrapText="1"/>
    </xf>
    <xf numFmtId="0" fontId="113" fillId="0" borderId="103" xfId="0" applyFont="1" applyBorder="1" applyAlignment="1">
      <alignment horizontal="left" vertical="top" wrapText="1"/>
    </xf>
    <xf numFmtId="0" fontId="113" fillId="0" borderId="134" xfId="0" applyFont="1" applyBorder="1" applyAlignment="1">
      <alignment horizontal="left" vertical="top" wrapText="1"/>
    </xf>
    <xf numFmtId="0" fontId="113" fillId="0" borderId="87" xfId="0" applyFont="1" applyBorder="1" applyAlignment="1">
      <alignment horizontal="center" vertical="center" wrapText="1"/>
    </xf>
    <xf numFmtId="0" fontId="113" fillId="0" borderId="67" xfId="0" applyFont="1" applyBorder="1" applyAlignment="1">
      <alignment horizontal="center" vertical="center" wrapText="1"/>
    </xf>
    <xf numFmtId="0" fontId="110" fillId="0" borderId="64" xfId="0" applyFont="1" applyBorder="1" applyAlignment="1">
      <alignment horizontal="center" vertical="center" wrapText="1"/>
    </xf>
    <xf numFmtId="0" fontId="110" fillId="0" borderId="69"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28" xfId="0" applyFont="1" applyBorder="1" applyAlignment="1">
      <alignment horizontal="center" vertical="center" wrapText="1"/>
    </xf>
    <xf numFmtId="43" fontId="110" fillId="0" borderId="106" xfId="7" applyFont="1" applyBorder="1" applyAlignment="1">
      <alignment horizontal="center" vertical="top" wrapText="1"/>
    </xf>
    <xf numFmtId="43" fontId="110" fillId="0" borderId="107" xfId="7" applyFont="1" applyBorder="1" applyAlignment="1">
      <alignment horizontal="center" vertical="top" wrapText="1"/>
    </xf>
    <xf numFmtId="43" fontId="110" fillId="0" borderId="129" xfId="7" applyFont="1" applyBorder="1" applyAlignment="1">
      <alignment horizontal="center" vertical="top" wrapText="1"/>
    </xf>
    <xf numFmtId="43" fontId="110" fillId="0" borderId="130" xfId="7" applyFont="1" applyBorder="1" applyAlignment="1">
      <alignment horizontal="center" vertical="top" wrapText="1"/>
    </xf>
    <xf numFmtId="0" fontId="130" fillId="0" borderId="119" xfId="0" applyFont="1" applyBorder="1" applyAlignment="1">
      <alignment horizontal="left" vertical="top" wrapText="1"/>
    </xf>
    <xf numFmtId="0" fontId="130" fillId="0" borderId="120" xfId="0" applyFont="1" applyBorder="1" applyAlignment="1">
      <alignment horizontal="left" vertical="top" wrapText="1"/>
    </xf>
    <xf numFmtId="0" fontId="116" fillId="0" borderId="106" xfId="0" applyFont="1" applyBorder="1" applyAlignment="1">
      <alignment horizontal="center" vertical="center"/>
    </xf>
    <xf numFmtId="0" fontId="116" fillId="0" borderId="108" xfId="0" applyFont="1" applyBorder="1" applyAlignment="1">
      <alignment horizontal="center" vertical="center"/>
    </xf>
    <xf numFmtId="0" fontId="116" fillId="0" borderId="85" xfId="0" applyFont="1" applyBorder="1" applyAlignment="1">
      <alignment horizontal="center" vertical="center"/>
    </xf>
    <xf numFmtId="0" fontId="116" fillId="0" borderId="75" xfId="0" applyFont="1" applyBorder="1" applyAlignment="1">
      <alignment horizontal="center" vertical="center"/>
    </xf>
    <xf numFmtId="0" fontId="115" fillId="0" borderId="127" xfId="0" applyFont="1" applyBorder="1" applyAlignment="1">
      <alignment horizontal="center" vertical="center" wrapText="1"/>
    </xf>
    <xf numFmtId="0" fontId="115" fillId="0" borderId="131" xfId="0" applyFont="1" applyBorder="1" applyAlignment="1">
      <alignment horizontal="center" vertical="center" wrapText="1"/>
    </xf>
    <xf numFmtId="165" fontId="2" fillId="0" borderId="3" xfId="20950" applyNumberFormat="1" applyFont="1" applyBorder="1" applyAlignment="1" applyProtection="1">
      <alignment horizontal="right" vertical="center" wrapText="1"/>
      <protection locked="0"/>
    </xf>
    <xf numFmtId="165" fontId="84" fillId="0" borderId="3" xfId="20950" applyNumberFormat="1" applyFont="1" applyBorder="1" applyAlignment="1" applyProtection="1">
      <alignment vertical="center" wrapText="1"/>
      <protection locked="0"/>
    </xf>
    <xf numFmtId="165" fontId="84" fillId="0" borderId="19" xfId="20950" applyNumberFormat="1" applyFont="1" applyBorder="1" applyAlignment="1" applyProtection="1">
      <alignment vertical="center" wrapText="1"/>
      <protection locked="0"/>
    </xf>
    <xf numFmtId="165" fontId="2" fillId="2" borderId="3" xfId="20950" applyNumberFormat="1" applyFont="1" applyFill="1" applyBorder="1" applyAlignment="1" applyProtection="1">
      <alignment vertical="center"/>
      <protection locked="0"/>
    </xf>
    <xf numFmtId="165" fontId="87" fillId="2" borderId="3" xfId="20950" applyNumberFormat="1" applyFont="1" applyFill="1" applyBorder="1" applyAlignment="1" applyProtection="1">
      <alignment vertical="center"/>
      <protection locked="0"/>
    </xf>
    <xf numFmtId="165" fontId="87" fillId="2" borderId="19" xfId="20950" applyNumberFormat="1" applyFont="1" applyFill="1" applyBorder="1" applyAlignment="1" applyProtection="1">
      <alignment vertical="center"/>
      <protection locked="0"/>
    </xf>
    <xf numFmtId="165" fontId="2" fillId="36" borderId="0" xfId="20950" applyNumberFormat="1" applyFont="1" applyFill="1"/>
    <xf numFmtId="165" fontId="2" fillId="36" borderId="96" xfId="20950" applyNumberFormat="1" applyFont="1" applyFill="1" applyBorder="1"/>
    <xf numFmtId="165" fontId="45" fillId="0" borderId="3" xfId="20950" applyNumberFormat="1" applyFont="1" applyBorder="1" applyAlignment="1" applyProtection="1">
      <alignment horizontal="center" vertical="center" wrapText="1"/>
      <protection locked="0"/>
    </xf>
    <xf numFmtId="165" fontId="84" fillId="0" borderId="3" xfId="20950" applyNumberFormat="1" applyFont="1" applyBorder="1" applyAlignment="1" applyProtection="1">
      <alignment horizontal="center" vertical="center" wrapText="1"/>
      <protection locked="0"/>
    </xf>
    <xf numFmtId="165" fontId="84" fillId="0" borderId="19" xfId="20950" applyNumberFormat="1" applyFont="1" applyBorder="1" applyAlignment="1" applyProtection="1">
      <alignment horizontal="center" vertical="center" wrapText="1"/>
      <protection locked="0"/>
    </xf>
    <xf numFmtId="0" fontId="2" fillId="0" borderId="219" xfId="0" applyFont="1" applyBorder="1" applyAlignment="1">
      <alignment wrapText="1"/>
    </xf>
    <xf numFmtId="0" fontId="84" fillId="0" borderId="218" xfId="0" applyFont="1" applyBorder="1"/>
    <xf numFmtId="0" fontId="2" fillId="0" borderId="218" xfId="0" applyFont="1" applyBorder="1"/>
    <xf numFmtId="191" fontId="84" fillId="35" borderId="17" xfId="0" applyNumberFormat="1" applyFont="1" applyFill="1" applyBorder="1" applyAlignment="1">
      <alignment horizontal="right" vertical="center"/>
    </xf>
    <xf numFmtId="191" fontId="84" fillId="0" borderId="19" xfId="0" applyNumberFormat="1" applyFont="1" applyBorder="1" applyAlignment="1">
      <alignment horizontal="right"/>
    </xf>
    <xf numFmtId="191" fontId="84" fillId="0" borderId="19" xfId="0" applyNumberFormat="1" applyFont="1" applyBorder="1" applyAlignment="1">
      <alignment horizontal="right" wrapText="1"/>
    </xf>
    <xf numFmtId="191" fontId="84" fillId="35" borderId="19" xfId="0" applyNumberFormat="1" applyFont="1" applyFill="1" applyBorder="1" applyAlignment="1">
      <alignment horizontal="right" vertical="center" wrapText="1"/>
    </xf>
    <xf numFmtId="191" fontId="84" fillId="35" borderId="23" xfId="0" applyNumberFormat="1" applyFont="1" applyFill="1" applyBorder="1" applyAlignment="1">
      <alignment horizontal="right" vertical="center" wrapText="1"/>
    </xf>
    <xf numFmtId="191" fontId="86" fillId="35" borderId="22" xfId="0" applyNumberFormat="1" applyFont="1" applyFill="1" applyBorder="1" applyAlignment="1">
      <alignment horizontal="right" vertical="center"/>
    </xf>
    <xf numFmtId="0" fontId="2" fillId="0" borderId="220" xfId="13" applyFont="1" applyBorder="1" applyAlignment="1" applyProtection="1">
      <alignment wrapText="1"/>
      <protection locked="0"/>
    </xf>
    <xf numFmtId="164" fontId="3" fillId="0" borderId="81" xfId="7" applyNumberFormat="1" applyFont="1" applyBorder="1" applyAlignment="1">
      <alignment horizontal="right" vertical="center" wrapText="1"/>
    </xf>
    <xf numFmtId="164" fontId="4" fillId="35" borderId="81" xfId="7" applyNumberFormat="1" applyFont="1" applyFill="1" applyBorder="1" applyAlignment="1">
      <alignment horizontal="left" vertical="center" wrapText="1"/>
    </xf>
    <xf numFmtId="164" fontId="4" fillId="35" borderId="81" xfId="7" applyNumberFormat="1" applyFont="1" applyFill="1" applyBorder="1" applyAlignment="1">
      <alignment horizontal="center" vertical="center" wrapText="1"/>
    </xf>
    <xf numFmtId="164" fontId="3" fillId="0" borderId="23" xfId="7" applyNumberFormat="1" applyFont="1" applyBorder="1" applyAlignment="1">
      <alignment horizontal="right" vertical="center" wrapText="1"/>
    </xf>
    <xf numFmtId="164" fontId="9" fillId="36" borderId="0" xfId="7" applyNumberFormat="1" applyFont="1" applyFill="1"/>
    <xf numFmtId="164" fontId="3" fillId="0" borderId="85" xfId="7" applyNumberFormat="1" applyFont="1" applyBorder="1" applyAlignment="1">
      <alignment vertical="center"/>
    </xf>
    <xf numFmtId="164" fontId="3" fillId="0" borderId="64" xfId="7" applyNumberFormat="1" applyFont="1" applyBorder="1" applyAlignment="1">
      <alignment vertical="center"/>
    </xf>
    <xf numFmtId="164" fontId="3" fillId="3" borderId="83" xfId="7" applyNumberFormat="1" applyFont="1" applyFill="1" applyBorder="1" applyAlignment="1">
      <alignment vertical="center"/>
    </xf>
    <xf numFmtId="164" fontId="3" fillId="3" borderId="84" xfId="7" applyNumberFormat="1" applyFont="1" applyFill="1" applyBorder="1" applyAlignment="1">
      <alignment vertical="center"/>
    </xf>
    <xf numFmtId="164" fontId="3" fillId="0" borderId="80" xfId="7" applyNumberFormat="1" applyFont="1" applyBorder="1" applyAlignment="1">
      <alignment vertical="center"/>
    </xf>
    <xf numFmtId="164" fontId="3" fillId="0" borderId="86" xfId="7" applyNumberFormat="1" applyFont="1" applyBorder="1" applyAlignment="1">
      <alignment vertical="center"/>
    </xf>
    <xf numFmtId="164" fontId="3" fillId="0" borderId="81" xfId="7" applyNumberFormat="1" applyFont="1" applyBorder="1" applyAlignment="1">
      <alignment vertical="center"/>
    </xf>
    <xf numFmtId="164" fontId="3" fillId="0" borderId="22" xfId="7" applyNumberFormat="1" applyFont="1" applyBorder="1" applyAlignment="1">
      <alignment vertical="center"/>
    </xf>
    <xf numFmtId="164" fontId="3" fillId="0" borderId="24" xfId="7" applyNumberFormat="1" applyFont="1" applyBorder="1" applyAlignment="1">
      <alignment vertical="center"/>
    </xf>
    <xf numFmtId="164" fontId="3" fillId="0" borderId="23" xfId="7" applyNumberFormat="1" applyFont="1" applyBorder="1" applyAlignment="1">
      <alignment vertical="center"/>
    </xf>
    <xf numFmtId="164" fontId="3" fillId="3" borderId="0" xfId="7" applyNumberFormat="1" applyFont="1" applyFill="1" applyAlignment="1">
      <alignment vertical="center"/>
    </xf>
    <xf numFmtId="164" fontId="3" fillId="0" borderId="59" xfId="7" applyNumberFormat="1" applyFont="1" applyBorder="1" applyAlignment="1">
      <alignment horizontal="center" vertical="center" wrapText="1"/>
    </xf>
    <xf numFmtId="164" fontId="3" fillId="0" borderId="55" xfId="7" applyNumberFormat="1" applyFont="1" applyBorder="1" applyAlignment="1">
      <alignment horizontal="center" vertical="center" wrapText="1"/>
    </xf>
    <xf numFmtId="164" fontId="3" fillId="0" borderId="77" xfId="7" applyNumberFormat="1" applyFont="1" applyBorder="1" applyAlignment="1">
      <alignment horizontal="center" vertical="center" wrapText="1"/>
    </xf>
    <xf numFmtId="164" fontId="9" fillId="36" borderId="55" xfId="7" applyNumberFormat="1" applyFont="1" applyFill="1" applyBorder="1"/>
    <xf numFmtId="164" fontId="3" fillId="0" borderId="26" xfId="7" applyNumberFormat="1" applyFont="1" applyBorder="1" applyAlignment="1">
      <alignment vertical="center"/>
    </xf>
    <xf numFmtId="164" fontId="3" fillId="0" borderId="17" xfId="7" applyNumberFormat="1" applyFont="1" applyBorder="1" applyAlignment="1">
      <alignment vertical="center"/>
    </xf>
    <xf numFmtId="164" fontId="9" fillId="36" borderId="24" xfId="7" applyNumberFormat="1" applyFont="1" applyFill="1" applyBorder="1"/>
    <xf numFmtId="164" fontId="9" fillId="36" borderId="89" xfId="7" applyNumberFormat="1" applyFont="1" applyFill="1" applyBorder="1"/>
    <xf numFmtId="164" fontId="9" fillId="36" borderId="25" xfId="7" applyNumberFormat="1" applyFont="1" applyFill="1" applyBorder="1"/>
    <xf numFmtId="164" fontId="3" fillId="0" borderId="90" xfId="7" applyNumberFormat="1" applyFont="1" applyBorder="1" applyAlignment="1">
      <alignment vertical="center"/>
    </xf>
    <xf numFmtId="164" fontId="3" fillId="0" borderId="91" xfId="7" applyNumberFormat="1" applyFont="1" applyBorder="1" applyAlignment="1">
      <alignment vertical="center"/>
    </xf>
    <xf numFmtId="164" fontId="131" fillId="151" borderId="195" xfId="7" applyNumberFormat="1" applyFont="1" applyFill="1" applyBorder="1"/>
    <xf numFmtId="164" fontId="131" fillId="151" borderId="195" xfId="7" applyNumberFormat="1" applyFont="1" applyFill="1" applyBorder="1" applyProtection="1">
      <protection locked="0"/>
    </xf>
    <xf numFmtId="164" fontId="131" fillId="151" borderId="195" xfId="7" applyNumberFormat="1" applyFont="1" applyFill="1" applyBorder="1" applyAlignment="1" applyProtection="1"/>
    <xf numFmtId="164" fontId="131" fillId="3" borderId="195" xfId="7" applyNumberFormat="1" applyFont="1" applyFill="1" applyBorder="1" applyProtection="1">
      <protection locked="0"/>
    </xf>
    <xf numFmtId="164" fontId="355" fillId="75" borderId="195" xfId="7" applyNumberFormat="1" applyFont="1" applyFill="1" applyBorder="1"/>
    <xf numFmtId="164" fontId="9" fillId="36" borderId="99" xfId="7" applyNumberFormat="1" applyFont="1" applyFill="1" applyBorder="1"/>
    <xf numFmtId="164" fontId="3" fillId="3" borderId="0" xfId="7" applyNumberFormat="1" applyFont="1" applyFill="1"/>
    <xf numFmtId="164" fontId="4" fillId="0" borderId="23" xfId="7" applyNumberFormat="1" applyFont="1" applyBorder="1"/>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C15" sqref="C15"/>
    </sheetView>
  </sheetViews>
  <sheetFormatPr defaultColWidth="9.21875" defaultRowHeight="13.8"/>
  <cols>
    <col min="1" max="1" width="10.21875" style="4" customWidth="1"/>
    <col min="2" max="2" width="138.33203125" style="5" bestFit="1" customWidth="1"/>
    <col min="3" max="3" width="39.44140625" style="5" customWidth="1"/>
    <col min="4" max="6" width="9.21875" style="5"/>
    <col min="7" max="7" width="25" style="5" customWidth="1"/>
    <col min="8" max="16384" width="9.21875" style="5"/>
  </cols>
  <sheetData>
    <row r="1" spans="1:3">
      <c r="A1" s="98"/>
      <c r="B1" s="104" t="s">
        <v>209</v>
      </c>
      <c r="C1" s="98"/>
    </row>
    <row r="2" spans="1:3">
      <c r="A2" s="105">
        <v>1</v>
      </c>
      <c r="B2" s="207" t="s">
        <v>210</v>
      </c>
      <c r="C2" s="41" t="s">
        <v>754</v>
      </c>
    </row>
    <row r="3" spans="1:3">
      <c r="A3" s="105">
        <v>2</v>
      </c>
      <c r="B3" s="208" t="s">
        <v>206</v>
      </c>
      <c r="C3" s="41" t="s">
        <v>755</v>
      </c>
    </row>
    <row r="4" spans="1:3">
      <c r="A4" s="105">
        <v>3</v>
      </c>
      <c r="B4" s="209" t="s">
        <v>211</v>
      </c>
      <c r="C4" s="41" t="s">
        <v>756</v>
      </c>
    </row>
    <row r="5" spans="1:3">
      <c r="A5" s="106">
        <v>4</v>
      </c>
      <c r="B5" s="210" t="s">
        <v>207</v>
      </c>
      <c r="C5" s="41" t="s">
        <v>757</v>
      </c>
    </row>
    <row r="6" spans="1:3" s="107" customFormat="1" ht="45.75" customHeight="1">
      <c r="A6" s="665" t="s">
        <v>283</v>
      </c>
      <c r="B6" s="666"/>
      <c r="C6" s="666"/>
    </row>
    <row r="7" spans="1:3">
      <c r="A7" s="108" t="s">
        <v>29</v>
      </c>
      <c r="B7" s="104" t="s">
        <v>208</v>
      </c>
    </row>
    <row r="8" spans="1:3">
      <c r="A8" s="98">
        <v>1</v>
      </c>
      <c r="B8" s="132" t="s">
        <v>20</v>
      </c>
    </row>
    <row r="9" spans="1:3">
      <c r="A9" s="98">
        <v>2</v>
      </c>
      <c r="B9" s="133" t="s">
        <v>21</v>
      </c>
    </row>
    <row r="10" spans="1:3">
      <c r="A10" s="98">
        <v>3</v>
      </c>
      <c r="B10" s="133" t="s">
        <v>22</v>
      </c>
    </row>
    <row r="11" spans="1:3">
      <c r="A11" s="98">
        <v>4</v>
      </c>
      <c r="B11" s="133" t="s">
        <v>23</v>
      </c>
    </row>
    <row r="12" spans="1:3">
      <c r="A12" s="98">
        <v>5</v>
      </c>
      <c r="B12" s="133" t="s">
        <v>24</v>
      </c>
    </row>
    <row r="13" spans="1:3">
      <c r="A13" s="98">
        <v>6</v>
      </c>
      <c r="B13" s="134" t="s">
        <v>218</v>
      </c>
    </row>
    <row r="14" spans="1:3">
      <c r="A14" s="98">
        <v>7</v>
      </c>
      <c r="B14" s="133" t="s">
        <v>212</v>
      </c>
    </row>
    <row r="15" spans="1:3">
      <c r="A15" s="98">
        <v>8</v>
      </c>
      <c r="B15" s="133" t="s">
        <v>213</v>
      </c>
    </row>
    <row r="16" spans="1:3">
      <c r="A16" s="98">
        <v>9</v>
      </c>
      <c r="B16" s="133" t="s">
        <v>25</v>
      </c>
    </row>
    <row r="17" spans="1:2">
      <c r="A17" s="206" t="s">
        <v>282</v>
      </c>
      <c r="B17" s="205" t="s">
        <v>269</v>
      </c>
    </row>
    <row r="18" spans="1:2">
      <c r="A18" s="206" t="s">
        <v>711</v>
      </c>
      <c r="B18" s="523" t="s">
        <v>713</v>
      </c>
    </row>
    <row r="19" spans="1:2">
      <c r="A19" s="524" t="s">
        <v>712</v>
      </c>
      <c r="B19" s="523" t="s">
        <v>714</v>
      </c>
    </row>
    <row r="20" spans="1:2">
      <c r="A20" s="98">
        <v>10</v>
      </c>
      <c r="B20" s="133" t="s">
        <v>26</v>
      </c>
    </row>
    <row r="21" spans="1:2">
      <c r="A21" s="98">
        <v>11</v>
      </c>
      <c r="B21" s="134" t="s">
        <v>214</v>
      </c>
    </row>
    <row r="22" spans="1:2">
      <c r="A22" s="98">
        <v>12</v>
      </c>
      <c r="B22" s="134" t="s">
        <v>27</v>
      </c>
    </row>
    <row r="23" spans="1:2">
      <c r="A23" s="226">
        <v>13</v>
      </c>
      <c r="B23" s="227" t="s">
        <v>215</v>
      </c>
    </row>
    <row r="24" spans="1:2">
      <c r="A24" s="226">
        <v>14</v>
      </c>
      <c r="B24" s="228" t="s">
        <v>240</v>
      </c>
    </row>
    <row r="25" spans="1:2">
      <c r="A25" s="226">
        <v>15</v>
      </c>
      <c r="B25" s="229" t="s">
        <v>28</v>
      </c>
    </row>
    <row r="26" spans="1:2">
      <c r="A26" s="226">
        <v>15.1</v>
      </c>
      <c r="B26" s="230" t="s">
        <v>296</v>
      </c>
    </row>
    <row r="27" spans="1:2">
      <c r="A27" s="525">
        <v>15.2</v>
      </c>
      <c r="B27" s="523" t="s">
        <v>716</v>
      </c>
    </row>
    <row r="28" spans="1:2">
      <c r="A28" s="226">
        <v>16</v>
      </c>
      <c r="B28" s="230" t="s">
        <v>337</v>
      </c>
    </row>
    <row r="29" spans="1:2">
      <c r="A29" s="226">
        <v>17</v>
      </c>
      <c r="B29" s="230" t="s">
        <v>378</v>
      </c>
    </row>
    <row r="30" spans="1:2">
      <c r="A30" s="226">
        <v>18</v>
      </c>
      <c r="B30" s="230" t="s">
        <v>666</v>
      </c>
    </row>
    <row r="31" spans="1:2">
      <c r="A31" s="226">
        <v>19</v>
      </c>
      <c r="B31" s="230" t="s">
        <v>667</v>
      </c>
    </row>
    <row r="32" spans="1:2">
      <c r="A32" s="226">
        <v>20</v>
      </c>
      <c r="B32" s="285" t="s">
        <v>668</v>
      </c>
    </row>
    <row r="33" spans="1:2">
      <c r="A33" s="226">
        <v>21</v>
      </c>
      <c r="B33" s="230" t="s">
        <v>494</v>
      </c>
    </row>
    <row r="34" spans="1:2">
      <c r="A34" s="226">
        <v>22</v>
      </c>
      <c r="B34" s="230" t="s">
        <v>669</v>
      </c>
    </row>
    <row r="35" spans="1:2">
      <c r="A35" s="226">
        <v>23</v>
      </c>
      <c r="B35" s="230" t="s">
        <v>670</v>
      </c>
    </row>
    <row r="36" spans="1:2">
      <c r="A36" s="226">
        <v>24</v>
      </c>
      <c r="B36" s="230" t="s">
        <v>671</v>
      </c>
    </row>
    <row r="37" spans="1:2">
      <c r="A37" s="226">
        <v>25</v>
      </c>
      <c r="B37" s="230" t="s">
        <v>379</v>
      </c>
    </row>
    <row r="38" spans="1:2">
      <c r="A38" s="226">
        <v>26</v>
      </c>
      <c r="B38" s="230"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39" activePane="bottomRight" state="frozen"/>
      <selection activeCell="B19" sqref="B19"/>
      <selection pane="topRight" activeCell="B19" sqref="B19"/>
      <selection pane="bottomLeft" activeCell="B19" sqref="B19"/>
      <selection pane="bottomRight" activeCell="H26" sqref="H26"/>
    </sheetView>
  </sheetViews>
  <sheetFormatPr defaultColWidth="9.21875" defaultRowHeight="13.2"/>
  <cols>
    <col min="1" max="1" width="9.5546875" style="4" bestFit="1" customWidth="1"/>
    <col min="2" max="2" width="132.44140625" style="4" customWidth="1"/>
    <col min="3" max="3" width="18.44140625" style="597" customWidth="1"/>
    <col min="4" max="16384" width="9.21875" style="4"/>
  </cols>
  <sheetData>
    <row r="1" spans="1:3">
      <c r="A1" s="2" t="s">
        <v>30</v>
      </c>
      <c r="B1" s="3" t="str">
        <f>'Info '!C2</f>
        <v>JSC Silk Bank</v>
      </c>
    </row>
    <row r="2" spans="1:3" s="2" customFormat="1" ht="15.75" customHeight="1">
      <c r="A2" s="2" t="s">
        <v>31</v>
      </c>
      <c r="B2" s="566">
        <f>'1. key ratios '!B2</f>
        <v>45930</v>
      </c>
      <c r="C2" s="596"/>
    </row>
    <row r="3" spans="1:3" s="2" customFormat="1" ht="15.75" customHeight="1">
      <c r="C3" s="596"/>
    </row>
    <row r="4" spans="1:3" ht="13.8" thickBot="1">
      <c r="A4" s="4" t="s">
        <v>143</v>
      </c>
      <c r="B4" s="80" t="s">
        <v>142</v>
      </c>
    </row>
    <row r="5" spans="1:3">
      <c r="A5" s="46" t="s">
        <v>6</v>
      </c>
      <c r="B5" s="47"/>
      <c r="C5" s="617" t="s">
        <v>35</v>
      </c>
    </row>
    <row r="6" spans="1:3">
      <c r="A6" s="48">
        <v>1</v>
      </c>
      <c r="B6" s="49" t="s">
        <v>141</v>
      </c>
      <c r="C6" s="618">
        <v>62472267.130591616</v>
      </c>
    </row>
    <row r="7" spans="1:3">
      <c r="A7" s="48">
        <v>2</v>
      </c>
      <c r="B7" s="50" t="s">
        <v>140</v>
      </c>
      <c r="C7" s="619">
        <v>104746400</v>
      </c>
    </row>
    <row r="8" spans="1:3">
      <c r="A8" s="48">
        <v>3</v>
      </c>
      <c r="B8" s="51" t="s">
        <v>139</v>
      </c>
      <c r="C8" s="619"/>
    </row>
    <row r="9" spans="1:3">
      <c r="A9" s="48">
        <v>4</v>
      </c>
      <c r="B9" s="51" t="s">
        <v>138</v>
      </c>
      <c r="C9" s="619"/>
    </row>
    <row r="10" spans="1:3">
      <c r="A10" s="48">
        <v>5</v>
      </c>
      <c r="B10" s="51" t="s">
        <v>137</v>
      </c>
      <c r="C10" s="619">
        <v>3486012.7618743461</v>
      </c>
    </row>
    <row r="11" spans="1:3">
      <c r="A11" s="48">
        <v>6</v>
      </c>
      <c r="B11" s="52" t="s">
        <v>136</v>
      </c>
      <c r="C11" s="619">
        <v>-45760145.631282732</v>
      </c>
    </row>
    <row r="12" spans="1:3" s="28" customFormat="1">
      <c r="A12" s="48">
        <v>7</v>
      </c>
      <c r="B12" s="49" t="s">
        <v>135</v>
      </c>
      <c r="C12" s="620">
        <v>16699760.221600274</v>
      </c>
    </row>
    <row r="13" spans="1:3" s="28" customFormat="1">
      <c r="A13" s="48">
        <v>8</v>
      </c>
      <c r="B13" s="53" t="s">
        <v>134</v>
      </c>
      <c r="C13" s="621">
        <v>3486012.7618743461</v>
      </c>
    </row>
    <row r="14" spans="1:3" s="28" customFormat="1" ht="26.4">
      <c r="A14" s="48">
        <v>9</v>
      </c>
      <c r="B14" s="54" t="s">
        <v>133</v>
      </c>
      <c r="C14" s="621"/>
    </row>
    <row r="15" spans="1:3" s="28" customFormat="1">
      <c r="A15" s="48">
        <v>10</v>
      </c>
      <c r="B15" s="55" t="s">
        <v>132</v>
      </c>
      <c r="C15" s="621">
        <v>11977079.84</v>
      </c>
    </row>
    <row r="16" spans="1:3" s="28" customFormat="1">
      <c r="A16" s="48">
        <v>11</v>
      </c>
      <c r="B16" s="56" t="s">
        <v>131</v>
      </c>
      <c r="C16" s="621"/>
    </row>
    <row r="17" spans="1:3" s="28" customFormat="1">
      <c r="A17" s="48">
        <v>12</v>
      </c>
      <c r="B17" s="55" t="s">
        <v>130</v>
      </c>
      <c r="C17" s="621"/>
    </row>
    <row r="18" spans="1:3" s="28" customFormat="1">
      <c r="A18" s="48">
        <v>13</v>
      </c>
      <c r="B18" s="55" t="s">
        <v>129</v>
      </c>
      <c r="C18" s="621"/>
    </row>
    <row r="19" spans="1:3" s="28" customFormat="1">
      <c r="A19" s="48">
        <v>14</v>
      </c>
      <c r="B19" s="55" t="s">
        <v>128</v>
      </c>
      <c r="C19" s="621"/>
    </row>
    <row r="20" spans="1:3" s="28" customFormat="1">
      <c r="A20" s="48">
        <v>15</v>
      </c>
      <c r="B20" s="55" t="s">
        <v>127</v>
      </c>
      <c r="C20" s="621">
        <v>1236667.6197259279</v>
      </c>
    </row>
    <row r="21" spans="1:3" s="28" customFormat="1" ht="26.4">
      <c r="A21" s="48">
        <v>16</v>
      </c>
      <c r="B21" s="54" t="s">
        <v>126</v>
      </c>
      <c r="C21" s="621"/>
    </row>
    <row r="22" spans="1:3" s="28" customFormat="1">
      <c r="A22" s="48">
        <v>17</v>
      </c>
      <c r="B22" s="809" t="s">
        <v>125</v>
      </c>
      <c r="C22" s="621"/>
    </row>
    <row r="23" spans="1:3" s="28" customFormat="1">
      <c r="A23" s="48">
        <v>18</v>
      </c>
      <c r="B23" s="57" t="s">
        <v>517</v>
      </c>
      <c r="C23" s="622"/>
    </row>
    <row r="24" spans="1:3" s="28" customFormat="1">
      <c r="A24" s="48">
        <v>19</v>
      </c>
      <c r="B24" s="54" t="s">
        <v>124</v>
      </c>
      <c r="C24" s="621"/>
    </row>
    <row r="25" spans="1:3" s="28" customFormat="1" ht="26.4">
      <c r="A25" s="48">
        <v>20</v>
      </c>
      <c r="B25" s="54" t="s">
        <v>101</v>
      </c>
      <c r="C25" s="621"/>
    </row>
    <row r="26" spans="1:3" s="28" customFormat="1">
      <c r="A26" s="48">
        <v>21</v>
      </c>
      <c r="B26" s="56" t="s">
        <v>123</v>
      </c>
      <c r="C26" s="621"/>
    </row>
    <row r="27" spans="1:3" s="28" customFormat="1">
      <c r="A27" s="48">
        <v>22</v>
      </c>
      <c r="B27" s="56" t="s">
        <v>122</v>
      </c>
      <c r="C27" s="621"/>
    </row>
    <row r="28" spans="1:3" s="28" customFormat="1">
      <c r="A28" s="48">
        <v>23</v>
      </c>
      <c r="B28" s="56" t="s">
        <v>121</v>
      </c>
      <c r="C28" s="621"/>
    </row>
    <row r="29" spans="1:3" s="28" customFormat="1">
      <c r="A29" s="48">
        <v>24</v>
      </c>
      <c r="B29" s="58" t="s">
        <v>120</v>
      </c>
      <c r="C29" s="620">
        <v>45772506.908991344</v>
      </c>
    </row>
    <row r="30" spans="1:3" s="28" customFormat="1">
      <c r="A30" s="59"/>
      <c r="B30" s="60"/>
      <c r="C30" s="621"/>
    </row>
    <row r="31" spans="1:3" s="28" customFormat="1">
      <c r="A31" s="59">
        <v>25</v>
      </c>
      <c r="B31" s="58" t="s">
        <v>119</v>
      </c>
      <c r="C31" s="620">
        <v>0</v>
      </c>
    </row>
    <row r="32" spans="1:3" s="28" customFormat="1">
      <c r="A32" s="59">
        <v>26</v>
      </c>
      <c r="B32" s="51" t="s">
        <v>118</v>
      </c>
      <c r="C32" s="623">
        <v>0</v>
      </c>
    </row>
    <row r="33" spans="1:3" s="28" customFormat="1">
      <c r="A33" s="59">
        <v>27</v>
      </c>
      <c r="B33" s="61" t="s">
        <v>179</v>
      </c>
      <c r="C33" s="621"/>
    </row>
    <row r="34" spans="1:3" s="28" customFormat="1">
      <c r="A34" s="59">
        <v>28</v>
      </c>
      <c r="B34" s="61" t="s">
        <v>117</v>
      </c>
      <c r="C34" s="621"/>
    </row>
    <row r="35" spans="1:3" s="28" customFormat="1">
      <c r="A35" s="59">
        <v>29</v>
      </c>
      <c r="B35" s="51" t="s">
        <v>116</v>
      </c>
      <c r="C35" s="621"/>
    </row>
    <row r="36" spans="1:3" s="28" customFormat="1">
      <c r="A36" s="59">
        <v>30</v>
      </c>
      <c r="B36" s="58" t="s">
        <v>115</v>
      </c>
      <c r="C36" s="620">
        <v>0</v>
      </c>
    </row>
    <row r="37" spans="1:3" s="28" customFormat="1">
      <c r="A37" s="59">
        <v>31</v>
      </c>
      <c r="B37" s="54" t="s">
        <v>114</v>
      </c>
      <c r="C37" s="621"/>
    </row>
    <row r="38" spans="1:3" s="28" customFormat="1">
      <c r="A38" s="59">
        <v>32</v>
      </c>
      <c r="B38" s="55" t="s">
        <v>113</v>
      </c>
      <c r="C38" s="621"/>
    </row>
    <row r="39" spans="1:3" s="28" customFormat="1">
      <c r="A39" s="59">
        <v>33</v>
      </c>
      <c r="B39" s="54" t="s">
        <v>112</v>
      </c>
      <c r="C39" s="621"/>
    </row>
    <row r="40" spans="1:3" s="28" customFormat="1" ht="26.4">
      <c r="A40" s="59">
        <v>34</v>
      </c>
      <c r="B40" s="54" t="s">
        <v>101</v>
      </c>
      <c r="C40" s="621"/>
    </row>
    <row r="41" spans="1:3" s="28" customFormat="1">
      <c r="A41" s="59">
        <v>35</v>
      </c>
      <c r="B41" s="56" t="s">
        <v>111</v>
      </c>
      <c r="C41" s="621"/>
    </row>
    <row r="42" spans="1:3" s="28" customFormat="1">
      <c r="A42" s="59">
        <v>36</v>
      </c>
      <c r="B42" s="58" t="s">
        <v>110</v>
      </c>
      <c r="C42" s="620">
        <v>0</v>
      </c>
    </row>
    <row r="43" spans="1:3" s="28" customFormat="1">
      <c r="A43" s="59"/>
      <c r="B43" s="60"/>
      <c r="C43" s="621"/>
    </row>
    <row r="44" spans="1:3" s="28" customFormat="1">
      <c r="A44" s="59">
        <v>37</v>
      </c>
      <c r="B44" s="62" t="s">
        <v>109</v>
      </c>
      <c r="C44" s="620">
        <v>11638730.879999999</v>
      </c>
    </row>
    <row r="45" spans="1:3" s="28" customFormat="1">
      <c r="A45" s="59">
        <v>38</v>
      </c>
      <c r="B45" s="51" t="s">
        <v>108</v>
      </c>
      <c r="C45" s="621">
        <v>11638730.879999999</v>
      </c>
    </row>
    <row r="46" spans="1:3" s="28" customFormat="1">
      <c r="A46" s="59">
        <v>39</v>
      </c>
      <c r="B46" s="51" t="s">
        <v>107</v>
      </c>
      <c r="C46" s="621"/>
    </row>
    <row r="47" spans="1:3" s="28" customFormat="1">
      <c r="A47" s="59">
        <v>40</v>
      </c>
      <c r="B47" s="51" t="s">
        <v>106</v>
      </c>
      <c r="C47" s="621"/>
    </row>
    <row r="48" spans="1:3" s="28" customFormat="1">
      <c r="A48" s="59">
        <v>41</v>
      </c>
      <c r="B48" s="62" t="s">
        <v>105</v>
      </c>
      <c r="C48" s="620">
        <v>0</v>
      </c>
    </row>
    <row r="49" spans="1:3" s="28" customFormat="1">
      <c r="A49" s="59">
        <v>42</v>
      </c>
      <c r="B49" s="54" t="s">
        <v>104</v>
      </c>
      <c r="C49" s="621"/>
    </row>
    <row r="50" spans="1:3" s="28" customFormat="1">
      <c r="A50" s="59">
        <v>43</v>
      </c>
      <c r="B50" s="55" t="s">
        <v>103</v>
      </c>
      <c r="C50" s="621"/>
    </row>
    <row r="51" spans="1:3" s="28" customFormat="1">
      <c r="A51" s="59">
        <v>44</v>
      </c>
      <c r="B51" s="54" t="s">
        <v>102</v>
      </c>
      <c r="C51" s="621"/>
    </row>
    <row r="52" spans="1:3" s="28" customFormat="1" ht="26.4">
      <c r="A52" s="59">
        <v>45</v>
      </c>
      <c r="B52" s="54" t="s">
        <v>101</v>
      </c>
      <c r="C52" s="621"/>
    </row>
    <row r="53" spans="1:3" s="28" customFormat="1" ht="13.8" thickBot="1">
      <c r="A53" s="59">
        <v>46</v>
      </c>
      <c r="B53" s="63" t="s">
        <v>100</v>
      </c>
      <c r="C53" s="624">
        <v>11638730.879999999</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Normal="100" workbookViewId="0">
      <selection activeCell="H9" sqref="H9"/>
    </sheetView>
  </sheetViews>
  <sheetFormatPr defaultColWidth="9.21875" defaultRowHeight="13.8"/>
  <cols>
    <col min="1" max="1" width="9.44140625" style="124" bestFit="1" customWidth="1"/>
    <col min="2" max="2" width="59" style="124" customWidth="1"/>
    <col min="3" max="3" width="16.77734375" style="124" bestFit="1" customWidth="1"/>
    <col min="4" max="4" width="13.21875" style="124" bestFit="1" customWidth="1"/>
    <col min="5" max="16384" width="9.21875" style="124"/>
  </cols>
  <sheetData>
    <row r="1" spans="1:4">
      <c r="A1" s="122" t="s">
        <v>30</v>
      </c>
      <c r="B1" s="3" t="str">
        <f>'Info '!C2</f>
        <v>JSC Silk Bank</v>
      </c>
    </row>
    <row r="2" spans="1:4" s="122" customFormat="1" ht="15.75" customHeight="1">
      <c r="A2" s="122" t="s">
        <v>31</v>
      </c>
      <c r="B2" s="566">
        <f>'1. key ratios '!B2</f>
        <v>45930</v>
      </c>
    </row>
    <row r="3" spans="1:4" s="122" customFormat="1" ht="15.75" customHeight="1"/>
    <row r="4" spans="1:4" ht="14.4" thickBot="1">
      <c r="A4" s="124" t="s">
        <v>268</v>
      </c>
      <c r="B4" s="195" t="s">
        <v>269</v>
      </c>
    </row>
    <row r="5" spans="1:4" s="129" customFormat="1" ht="12.75" customHeight="1">
      <c r="A5" s="224"/>
      <c r="B5" s="225" t="s">
        <v>272</v>
      </c>
      <c r="C5" s="188" t="s">
        <v>270</v>
      </c>
      <c r="D5" s="189" t="s">
        <v>271</v>
      </c>
    </row>
    <row r="6" spans="1:4" s="196" customFormat="1">
      <c r="A6" s="190">
        <v>1</v>
      </c>
      <c r="B6" s="220" t="s">
        <v>273</v>
      </c>
      <c r="C6" s="220"/>
      <c r="D6" s="191"/>
    </row>
    <row r="7" spans="1:4" s="196" customFormat="1">
      <c r="A7" s="192" t="s">
        <v>259</v>
      </c>
      <c r="B7" s="221" t="s">
        <v>274</v>
      </c>
      <c r="C7" s="213">
        <v>4.4999999999999998E-2</v>
      </c>
      <c r="D7" s="810">
        <v>7224546.7436702885</v>
      </c>
    </row>
    <row r="8" spans="1:4" s="196" customFormat="1">
      <c r="A8" s="192" t="s">
        <v>260</v>
      </c>
      <c r="B8" s="221" t="s">
        <v>275</v>
      </c>
      <c r="C8" s="214">
        <v>0.06</v>
      </c>
      <c r="D8" s="810">
        <v>9632728.9915603846</v>
      </c>
    </row>
    <row r="9" spans="1:4" s="196" customFormat="1">
      <c r="A9" s="192" t="s">
        <v>261</v>
      </c>
      <c r="B9" s="221" t="s">
        <v>276</v>
      </c>
      <c r="C9" s="214">
        <v>0.08</v>
      </c>
      <c r="D9" s="810">
        <v>12843638.655413847</v>
      </c>
    </row>
    <row r="10" spans="1:4" s="196" customFormat="1">
      <c r="A10" s="190" t="s">
        <v>262</v>
      </c>
      <c r="B10" s="220" t="s">
        <v>277</v>
      </c>
      <c r="C10" s="215"/>
      <c r="D10" s="811"/>
    </row>
    <row r="11" spans="1:4" s="197" customFormat="1">
      <c r="A11" s="193" t="s">
        <v>263</v>
      </c>
      <c r="B11" s="212" t="s">
        <v>747</v>
      </c>
      <c r="C11" s="216">
        <v>2.5000000000000001E-2</v>
      </c>
      <c r="D11" s="810">
        <v>4013637.0798168276</v>
      </c>
    </row>
    <row r="12" spans="1:4" s="197" customFormat="1">
      <c r="A12" s="193" t="s">
        <v>264</v>
      </c>
      <c r="B12" s="212" t="s">
        <v>278</v>
      </c>
      <c r="C12" s="216">
        <v>5.0000000000000001E-3</v>
      </c>
      <c r="D12" s="810">
        <v>802727.41596336546</v>
      </c>
    </row>
    <row r="13" spans="1:4" s="197" customFormat="1">
      <c r="A13" s="193" t="s">
        <v>265</v>
      </c>
      <c r="B13" s="212" t="s">
        <v>279</v>
      </c>
      <c r="C13" s="216">
        <v>0</v>
      </c>
      <c r="D13" s="810">
        <v>0</v>
      </c>
    </row>
    <row r="14" spans="1:4" s="197" customFormat="1">
      <c r="A14" s="190" t="s">
        <v>266</v>
      </c>
      <c r="B14" s="220" t="s">
        <v>326</v>
      </c>
      <c r="C14" s="217"/>
      <c r="D14" s="811"/>
    </row>
    <row r="15" spans="1:4" s="197" customFormat="1">
      <c r="A15" s="193">
        <v>3.1</v>
      </c>
      <c r="B15" s="212" t="s">
        <v>284</v>
      </c>
      <c r="C15" s="216">
        <v>6.8009636047586933E-2</v>
      </c>
      <c r="D15" s="810">
        <v>10918639.881017681</v>
      </c>
    </row>
    <row r="16" spans="1:4" s="197" customFormat="1">
      <c r="A16" s="193">
        <v>3.2</v>
      </c>
      <c r="B16" s="212" t="s">
        <v>285</v>
      </c>
      <c r="C16" s="216">
        <v>8.3331675720679232E-2</v>
      </c>
      <c r="D16" s="810">
        <v>13378524.143831592</v>
      </c>
    </row>
    <row r="17" spans="1:4" s="196" customFormat="1">
      <c r="A17" s="193">
        <v>3.3</v>
      </c>
      <c r="B17" s="212" t="s">
        <v>286</v>
      </c>
      <c r="C17" s="216">
        <v>0.10349225423790595</v>
      </c>
      <c r="D17" s="810">
        <v>16615213.96332358</v>
      </c>
    </row>
    <row r="18" spans="1:4" s="129" customFormat="1" ht="12.75" customHeight="1">
      <c r="A18" s="222"/>
      <c r="B18" s="223" t="s">
        <v>325</v>
      </c>
      <c r="C18" s="218" t="s">
        <v>270</v>
      </c>
      <c r="D18" s="812" t="s">
        <v>271</v>
      </c>
    </row>
    <row r="19" spans="1:4" s="196" customFormat="1">
      <c r="A19" s="194">
        <v>4</v>
      </c>
      <c r="B19" s="212" t="s">
        <v>280</v>
      </c>
      <c r="C19" s="216">
        <f>C7+C11+C12+C13+C15</f>
        <v>0.14300963604758693</v>
      </c>
      <c r="D19" s="810">
        <f>C19*'5. RWA '!$C$13</f>
        <v>22959551.120468162</v>
      </c>
    </row>
    <row r="20" spans="1:4" s="196" customFormat="1">
      <c r="A20" s="194">
        <v>5</v>
      </c>
      <c r="B20" s="212" t="s">
        <v>90</v>
      </c>
      <c r="C20" s="216">
        <f>C8+C11+C12+C13+C16</f>
        <v>0.17333167572067923</v>
      </c>
      <c r="D20" s="810">
        <f>C20*'5. RWA '!$C$13</f>
        <v>27827617.631172169</v>
      </c>
    </row>
    <row r="21" spans="1:4" s="196" customFormat="1" ht="14.4" thickBot="1">
      <c r="A21" s="198" t="s">
        <v>267</v>
      </c>
      <c r="B21" s="199" t="s">
        <v>281</v>
      </c>
      <c r="C21" s="219">
        <f>C9+C11+C12+C13+C17</f>
        <v>0.21349225423790597</v>
      </c>
      <c r="D21" s="813">
        <f>C21*'5. RWA '!$C$13</f>
        <v>34275217.114517622</v>
      </c>
    </row>
    <row r="23" spans="1:4">
      <c r="B23" s="162"/>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B1" sqref="B1:B2"/>
    </sheetView>
  </sheetViews>
  <sheetFormatPr defaultRowHeight="14.4"/>
  <cols>
    <col min="1" max="1" width="107.109375" bestFit="1" customWidth="1"/>
    <col min="2" max="2" width="50.88671875" bestFit="1" customWidth="1"/>
    <col min="3" max="3" width="28.109375" bestFit="1" customWidth="1"/>
    <col min="4" max="4" width="28.21875" customWidth="1"/>
    <col min="5" max="7" width="28.109375" customWidth="1"/>
  </cols>
  <sheetData>
    <row r="1" spans="1:3">
      <c r="A1" s="444" t="str">
        <f>'9.1. Capital Requirements'!A1</f>
        <v>Bank:</v>
      </c>
      <c r="B1" s="445" t="s">
        <v>754</v>
      </c>
    </row>
    <row r="2" spans="1:3">
      <c r="A2" s="444" t="str">
        <f>'9.1. Capital Requirements'!A2</f>
        <v>Date:</v>
      </c>
      <c r="B2" s="446">
        <v>45930</v>
      </c>
    </row>
    <row r="3" spans="1:3">
      <c r="A3" s="447" t="s">
        <v>675</v>
      </c>
      <c r="B3" s="448" t="s">
        <v>676</v>
      </c>
    </row>
    <row r="4" spans="1:3" ht="15" thickBot="1"/>
    <row r="5" spans="1:3">
      <c r="A5" s="449"/>
      <c r="B5" s="450" t="s">
        <v>677</v>
      </c>
      <c r="C5" s="481"/>
    </row>
    <row r="6" spans="1:3">
      <c r="A6" s="451" t="s">
        <v>697</v>
      </c>
      <c r="B6" s="452">
        <f>SUM(B7,B11)</f>
        <v>57411237.788991347</v>
      </c>
      <c r="C6" s="481"/>
    </row>
    <row r="7" spans="1:3" ht="15.6">
      <c r="A7" s="451" t="s">
        <v>683</v>
      </c>
      <c r="B7" s="452">
        <f>SUM(B8:B10)</f>
        <v>57411237.788991347</v>
      </c>
      <c r="C7" s="481"/>
    </row>
    <row r="8" spans="1:3">
      <c r="A8" s="453" t="s">
        <v>678</v>
      </c>
      <c r="B8" s="454">
        <f>'9.Capital'!C29</f>
        <v>45772506.908991344</v>
      </c>
      <c r="C8" s="481"/>
    </row>
    <row r="9" spans="1:3">
      <c r="A9" s="453" t="s">
        <v>679</v>
      </c>
      <c r="B9" s="454">
        <f>'9.Capital'!C42</f>
        <v>0</v>
      </c>
      <c r="C9" s="481"/>
    </row>
    <row r="10" spans="1:3">
      <c r="A10" s="453" t="s">
        <v>680</v>
      </c>
      <c r="B10" s="454">
        <f>'9.Capital'!C53</f>
        <v>11638730.879999999</v>
      </c>
      <c r="C10" s="481"/>
    </row>
    <row r="11" spans="1:3">
      <c r="A11" s="451" t="s">
        <v>684</v>
      </c>
      <c r="B11" s="452">
        <f>SUM(B12:B13)</f>
        <v>0</v>
      </c>
      <c r="C11" s="481"/>
    </row>
    <row r="12" spans="1:3" ht="15.6">
      <c r="A12" s="453" t="s">
        <v>703</v>
      </c>
      <c r="B12" s="454"/>
      <c r="C12" s="481"/>
    </row>
    <row r="13" spans="1:3" ht="15.6">
      <c r="A13" s="453" t="s">
        <v>685</v>
      </c>
      <c r="B13" s="454"/>
      <c r="C13" s="481"/>
    </row>
    <row r="14" spans="1:3">
      <c r="A14" s="451" t="s">
        <v>686</v>
      </c>
      <c r="B14" s="452">
        <f>SUM(B15:B16)</f>
        <v>57411237.788991347</v>
      </c>
      <c r="C14" s="481"/>
    </row>
    <row r="15" spans="1:3">
      <c r="A15" s="455" t="s">
        <v>687</v>
      </c>
      <c r="B15" s="454"/>
      <c r="C15" s="481"/>
    </row>
    <row r="16" spans="1:3">
      <c r="A16" s="455" t="s">
        <v>688</v>
      </c>
      <c r="B16" s="454">
        <f>B7</f>
        <v>57411237.788991347</v>
      </c>
      <c r="C16" s="481"/>
    </row>
    <row r="17" spans="1:5">
      <c r="A17" s="451" t="s">
        <v>691</v>
      </c>
      <c r="B17" s="452"/>
      <c r="C17" s="481"/>
    </row>
    <row r="18" spans="1:5">
      <c r="A18" s="455" t="s">
        <v>689</v>
      </c>
      <c r="B18" s="454">
        <f>'5. RWA '!C13</f>
        <v>160545483.19267309</v>
      </c>
      <c r="C18" s="481"/>
    </row>
    <row r="19" spans="1:5">
      <c r="A19" s="455" t="s">
        <v>690</v>
      </c>
      <c r="B19" s="454">
        <f>'15.1 LR'!C32</f>
        <v>174296012.16425073</v>
      </c>
      <c r="C19" s="481"/>
    </row>
    <row r="20" spans="1:5">
      <c r="A20" s="451" t="s">
        <v>705</v>
      </c>
      <c r="B20" s="452"/>
      <c r="C20" s="481"/>
    </row>
    <row r="21" spans="1:5">
      <c r="A21" s="456" t="s">
        <v>692</v>
      </c>
      <c r="B21" s="457">
        <f>IFERROR(B6/B18,0)</f>
        <v>0.35760107757183829</v>
      </c>
      <c r="C21" s="481"/>
    </row>
    <row r="22" spans="1:5">
      <c r="A22" s="456" t="s">
        <v>709</v>
      </c>
      <c r="B22" s="457">
        <f>IFERROR(B6/B19,0)</f>
        <v>0.32938927905527132</v>
      </c>
      <c r="C22" s="481"/>
    </row>
    <row r="23" spans="1:5" ht="15" thickBot="1">
      <c r="A23" s="458" t="s">
        <v>693</v>
      </c>
      <c r="B23" s="459">
        <f>IFERROR(B6/B14,0)</f>
        <v>1</v>
      </c>
    </row>
    <row r="24" spans="1:5" ht="16.5" customHeight="1">
      <c r="A24" s="460" t="s">
        <v>681</v>
      </c>
      <c r="B24" s="461"/>
      <c r="C24" s="461"/>
      <c r="D24" s="461"/>
      <c r="E24" s="461"/>
    </row>
    <row r="25" spans="1:5" ht="25.5" customHeight="1">
      <c r="A25" s="460" t="s">
        <v>702</v>
      </c>
    </row>
    <row r="26" spans="1:5" ht="42.45" customHeight="1">
      <c r="A26" s="460" t="s">
        <v>704</v>
      </c>
      <c r="B26" s="124"/>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1" sqref="B1:B2"/>
    </sheetView>
  </sheetViews>
  <sheetFormatPr defaultRowHeight="14.4"/>
  <cols>
    <col min="1" max="1" width="56.77734375" customWidth="1"/>
    <col min="2" max="2" width="28.109375" bestFit="1" customWidth="1"/>
    <col min="3" max="3" width="28.21875" customWidth="1"/>
    <col min="4" max="6" width="28.109375" customWidth="1"/>
  </cols>
  <sheetData>
    <row r="1" spans="1:7">
      <c r="A1" s="444" t="s">
        <v>30</v>
      </c>
      <c r="B1" s="445" t="s">
        <v>754</v>
      </c>
      <c r="C1" s="124"/>
    </row>
    <row r="2" spans="1:7">
      <c r="A2" s="444" t="s">
        <v>31</v>
      </c>
      <c r="B2" s="446">
        <v>45930</v>
      </c>
      <c r="C2" s="124"/>
    </row>
    <row r="3" spans="1:7">
      <c r="A3" s="447" t="s">
        <v>682</v>
      </c>
      <c r="B3" s="448" t="s">
        <v>676</v>
      </c>
      <c r="C3" s="124"/>
    </row>
    <row r="5" spans="1:7">
      <c r="A5" s="462"/>
    </row>
    <row r="6" spans="1:7" ht="15" thickBot="1">
      <c r="A6" s="463"/>
      <c r="B6" s="463"/>
      <c r="C6" s="463"/>
      <c r="D6" s="463"/>
      <c r="E6" s="463"/>
      <c r="F6" s="463"/>
    </row>
    <row r="7" spans="1:7">
      <c r="A7" s="697"/>
      <c r="B7" s="699" t="s">
        <v>708</v>
      </c>
      <c r="C7" s="699"/>
      <c r="D7" s="699"/>
      <c r="E7" s="699"/>
      <c r="F7" s="700" t="s">
        <v>64</v>
      </c>
    </row>
    <row r="8" spans="1:7">
      <c r="A8" s="698"/>
      <c r="B8" s="464" t="s">
        <v>694</v>
      </c>
      <c r="C8" s="464" t="s">
        <v>695</v>
      </c>
      <c r="D8" s="464" t="s">
        <v>696</v>
      </c>
      <c r="E8" s="464" t="s">
        <v>706</v>
      </c>
      <c r="F8" s="701"/>
    </row>
    <row r="9" spans="1:7">
      <c r="A9" s="465" t="s">
        <v>697</v>
      </c>
      <c r="B9" s="466">
        <f>B13+B17</f>
        <v>0</v>
      </c>
      <c r="C9" s="466">
        <f t="shared" ref="C9:E9" si="0">C13+C17</f>
        <v>0</v>
      </c>
      <c r="D9" s="466">
        <f t="shared" si="0"/>
        <v>0</v>
      </c>
      <c r="E9" s="466">
        <f t="shared" si="0"/>
        <v>0</v>
      </c>
      <c r="F9" s="467">
        <f>F13+F17</f>
        <v>0</v>
      </c>
    </row>
    <row r="10" spans="1:7">
      <c r="A10" s="468" t="s">
        <v>699</v>
      </c>
      <c r="B10" s="469">
        <f t="shared" ref="B10:E12" si="1">B14+B18</f>
        <v>0</v>
      </c>
      <c r="C10" s="469">
        <f t="shared" si="1"/>
        <v>0</v>
      </c>
      <c r="D10" s="469">
        <f t="shared" si="1"/>
        <v>0</v>
      </c>
      <c r="E10" s="469">
        <f t="shared" si="1"/>
        <v>0</v>
      </c>
      <c r="F10" s="467">
        <f>SUM(B10:E10)</f>
        <v>0</v>
      </c>
      <c r="G10" s="481"/>
    </row>
    <row r="11" spans="1:7">
      <c r="A11" s="468" t="s">
        <v>707</v>
      </c>
      <c r="B11" s="469">
        <f t="shared" si="1"/>
        <v>0</v>
      </c>
      <c r="C11" s="469">
        <f t="shared" si="1"/>
        <v>0</v>
      </c>
      <c r="D11" s="469">
        <f t="shared" si="1"/>
        <v>0</v>
      </c>
      <c r="E11" s="469">
        <f t="shared" si="1"/>
        <v>0</v>
      </c>
      <c r="F11" s="467">
        <f t="shared" ref="F11:F12" si="2">SUM(B11:E11)</f>
        <v>0</v>
      </c>
      <c r="G11" s="481"/>
    </row>
    <row r="12" spans="1:7">
      <c r="A12" s="470" t="s">
        <v>698</v>
      </c>
      <c r="B12" s="469">
        <f t="shared" si="1"/>
        <v>0</v>
      </c>
      <c r="C12" s="469">
        <f t="shared" si="1"/>
        <v>0</v>
      </c>
      <c r="D12" s="469">
        <f t="shared" si="1"/>
        <v>0</v>
      </c>
      <c r="E12" s="469">
        <f t="shared" si="1"/>
        <v>0</v>
      </c>
      <c r="F12" s="467">
        <f t="shared" si="2"/>
        <v>0</v>
      </c>
      <c r="G12" s="481"/>
    </row>
    <row r="13" spans="1:7">
      <c r="A13" s="471" t="s">
        <v>688</v>
      </c>
      <c r="B13" s="472"/>
      <c r="C13" s="472"/>
      <c r="D13" s="472"/>
      <c r="E13" s="472"/>
      <c r="F13" s="473"/>
    </row>
    <row r="14" spans="1:7">
      <c r="A14" s="468" t="s">
        <v>699</v>
      </c>
      <c r="B14" s="474"/>
      <c r="C14" s="474"/>
      <c r="D14" s="474"/>
      <c r="E14" s="474"/>
      <c r="F14" s="475"/>
    </row>
    <row r="15" spans="1:7">
      <c r="A15" s="468" t="s">
        <v>707</v>
      </c>
      <c r="B15" s="474"/>
      <c r="C15" s="474"/>
      <c r="D15" s="474"/>
      <c r="E15" s="474"/>
      <c r="F15" s="475"/>
    </row>
    <row r="16" spans="1:7">
      <c r="A16" s="470" t="s">
        <v>698</v>
      </c>
      <c r="B16" s="474"/>
      <c r="C16" s="474"/>
      <c r="D16" s="474"/>
      <c r="E16" s="474"/>
      <c r="F16" s="475"/>
    </row>
    <row r="17" spans="1:6">
      <c r="A17" s="471" t="s">
        <v>684</v>
      </c>
      <c r="B17" s="472"/>
      <c r="C17" s="472"/>
      <c r="D17" s="472"/>
      <c r="E17" s="472"/>
      <c r="F17" s="475"/>
    </row>
    <row r="18" spans="1:6">
      <c r="A18" s="468" t="s">
        <v>699</v>
      </c>
      <c r="B18" s="474"/>
      <c r="C18" s="474"/>
      <c r="D18" s="474"/>
      <c r="E18" s="474"/>
      <c r="F18" s="475"/>
    </row>
    <row r="19" spans="1:6">
      <c r="A19" s="468" t="s">
        <v>707</v>
      </c>
      <c r="B19" s="474"/>
      <c r="C19" s="474"/>
      <c r="D19" s="474"/>
      <c r="E19" s="474"/>
      <c r="F19" s="475"/>
    </row>
    <row r="20" spans="1:6" ht="15" thickBot="1">
      <c r="A20" s="470" t="s">
        <v>698</v>
      </c>
      <c r="B20" s="476"/>
      <c r="C20" s="476"/>
      <c r="D20" s="476"/>
      <c r="E20" s="476"/>
      <c r="F20" s="477"/>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57" activePane="bottomRight" state="frozen"/>
      <selection activeCell="B19" sqref="B19"/>
      <selection pane="topRight" activeCell="B19" sqref="B19"/>
      <selection pane="bottomLeft" activeCell="B19" sqref="B19"/>
      <selection pane="bottomRight" activeCell="C35" sqref="C35"/>
    </sheetView>
  </sheetViews>
  <sheetFormatPr defaultColWidth="9.21875" defaultRowHeight="13.8"/>
  <cols>
    <col min="1" max="1" width="10.77734375" style="4" customWidth="1"/>
    <col min="2" max="2" width="91.77734375" style="4" customWidth="1"/>
    <col min="3" max="3" width="53.21875" style="4" customWidth="1"/>
    <col min="4" max="4" width="32.21875" style="4" customWidth="1"/>
    <col min="5" max="5" width="9.44140625" style="5" customWidth="1"/>
    <col min="6" max="16384" width="9.21875" style="5"/>
  </cols>
  <sheetData>
    <row r="1" spans="1:6">
      <c r="A1" s="2" t="s">
        <v>30</v>
      </c>
      <c r="B1" s="3" t="str">
        <f>'Info '!C2</f>
        <v>JSC Silk Bank</v>
      </c>
      <c r="E1" s="4"/>
      <c r="F1" s="4"/>
    </row>
    <row r="2" spans="1:6" s="2" customFormat="1" ht="15.75" customHeight="1">
      <c r="A2" s="2" t="s">
        <v>31</v>
      </c>
      <c r="B2" s="566">
        <f>'1. key ratios '!B2</f>
        <v>45930</v>
      </c>
    </row>
    <row r="3" spans="1:6" s="2" customFormat="1" ht="15.75" customHeight="1">
      <c r="A3" s="64"/>
    </row>
    <row r="4" spans="1:6" s="2" customFormat="1" ht="15.75" customHeight="1" thickBot="1">
      <c r="A4" s="2" t="s">
        <v>47</v>
      </c>
      <c r="B4" s="118" t="s">
        <v>165</v>
      </c>
      <c r="D4" s="19" t="s">
        <v>35</v>
      </c>
    </row>
    <row r="5" spans="1:6" ht="26.4">
      <c r="A5" s="65" t="s">
        <v>6</v>
      </c>
      <c r="B5" s="136" t="s">
        <v>205</v>
      </c>
      <c r="C5" s="66" t="s">
        <v>624</v>
      </c>
      <c r="D5" s="67" t="s">
        <v>49</v>
      </c>
    </row>
    <row r="6" spans="1:6" ht="14.4">
      <c r="A6" s="287">
        <v>1</v>
      </c>
      <c r="B6" s="288" t="s">
        <v>525</v>
      </c>
      <c r="C6" s="625">
        <v>42645010.49999997</v>
      </c>
      <c r="D6" s="68"/>
      <c r="E6" s="69"/>
    </row>
    <row r="7" spans="1:6" ht="14.4">
      <c r="A7" s="287">
        <v>1.1000000000000001</v>
      </c>
      <c r="B7" s="289" t="s">
        <v>526</v>
      </c>
      <c r="C7" s="626">
        <v>5646209.6899999985</v>
      </c>
      <c r="D7" s="70"/>
      <c r="E7" s="69"/>
    </row>
    <row r="8" spans="1:6" ht="14.4">
      <c r="A8" s="287">
        <v>1.2</v>
      </c>
      <c r="B8" s="289" t="s">
        <v>527</v>
      </c>
      <c r="C8" s="626">
        <v>3096339.1399999969</v>
      </c>
      <c r="D8" s="70"/>
      <c r="E8" s="69"/>
    </row>
    <row r="9" spans="1:6" ht="14.4">
      <c r="A9" s="287">
        <v>1.3</v>
      </c>
      <c r="B9" s="289" t="s">
        <v>528</v>
      </c>
      <c r="C9" s="626">
        <v>33902461.669999979</v>
      </c>
      <c r="D9" s="70"/>
      <c r="E9" s="69"/>
    </row>
    <row r="10" spans="1:6" ht="14.4">
      <c r="A10" s="287">
        <v>2</v>
      </c>
      <c r="B10" s="290" t="s">
        <v>529</v>
      </c>
      <c r="C10" s="626">
        <v>801006.99236462614</v>
      </c>
      <c r="D10" s="70"/>
      <c r="E10" s="69"/>
    </row>
    <row r="11" spans="1:6" ht="14.4">
      <c r="A11" s="287">
        <v>2.1</v>
      </c>
      <c r="B11" s="291" t="s">
        <v>530</v>
      </c>
      <c r="C11" s="627">
        <v>801006.99236462614</v>
      </c>
      <c r="D11" s="343"/>
      <c r="E11" s="71"/>
    </row>
    <row r="12" spans="1:6" ht="14.4">
      <c r="A12" s="287">
        <v>3</v>
      </c>
      <c r="B12" s="292" t="s">
        <v>531</v>
      </c>
      <c r="C12" s="627">
        <v>0</v>
      </c>
      <c r="D12" s="343"/>
      <c r="E12" s="71"/>
    </row>
    <row r="13" spans="1:6" ht="14.4">
      <c r="A13" s="287">
        <v>4</v>
      </c>
      <c r="B13" s="293" t="s">
        <v>532</v>
      </c>
      <c r="C13" s="627">
        <v>0</v>
      </c>
      <c r="D13" s="343"/>
      <c r="E13" s="71"/>
    </row>
    <row r="14" spans="1:6" ht="14.4">
      <c r="A14" s="287">
        <v>5</v>
      </c>
      <c r="B14" s="294" t="s">
        <v>533</v>
      </c>
      <c r="C14" s="627">
        <v>20000</v>
      </c>
      <c r="D14" s="343"/>
      <c r="E14" s="71"/>
    </row>
    <row r="15" spans="1:6" ht="14.4">
      <c r="A15" s="287">
        <v>5.0999999999999996</v>
      </c>
      <c r="B15" s="295" t="s">
        <v>534</v>
      </c>
      <c r="C15" s="626">
        <v>20000</v>
      </c>
      <c r="D15" s="343"/>
      <c r="E15" s="69"/>
    </row>
    <row r="16" spans="1:6" ht="14.4">
      <c r="A16" s="287">
        <v>5.2</v>
      </c>
      <c r="B16" s="295" t="s">
        <v>535</v>
      </c>
      <c r="C16" s="626">
        <v>0</v>
      </c>
      <c r="D16" s="70"/>
      <c r="E16" s="69"/>
    </row>
    <row r="17" spans="1:5" ht="14.4">
      <c r="A17" s="287">
        <v>5.3</v>
      </c>
      <c r="B17" s="296" t="s">
        <v>536</v>
      </c>
      <c r="C17" s="626">
        <v>0</v>
      </c>
      <c r="D17" s="70"/>
      <c r="E17" s="69"/>
    </row>
    <row r="18" spans="1:5" ht="14.4">
      <c r="A18" s="287">
        <v>6</v>
      </c>
      <c r="B18" s="292" t="s">
        <v>537</v>
      </c>
      <c r="C18" s="626">
        <v>118695888.78905378</v>
      </c>
      <c r="D18" s="70"/>
      <c r="E18" s="69"/>
    </row>
    <row r="19" spans="1:5" ht="14.4">
      <c r="A19" s="287">
        <v>6.1</v>
      </c>
      <c r="B19" s="295" t="s">
        <v>535</v>
      </c>
      <c r="C19" s="627">
        <v>17003743.976620499</v>
      </c>
      <c r="D19" s="70"/>
      <c r="E19" s="69"/>
    </row>
    <row r="20" spans="1:5" ht="14.4">
      <c r="A20" s="287">
        <v>6.2</v>
      </c>
      <c r="B20" s="296" t="s">
        <v>536</v>
      </c>
      <c r="C20" s="627">
        <v>101692144.81243329</v>
      </c>
      <c r="D20" s="70"/>
      <c r="E20" s="69"/>
    </row>
    <row r="21" spans="1:5" ht="14.4">
      <c r="A21" s="287">
        <v>7</v>
      </c>
      <c r="B21" s="290" t="s">
        <v>538</v>
      </c>
      <c r="C21" s="627"/>
      <c r="D21" s="70"/>
      <c r="E21" s="69"/>
    </row>
    <row r="22" spans="1:5" ht="14.4">
      <c r="A22" s="287">
        <v>8</v>
      </c>
      <c r="B22" s="297" t="s">
        <v>539</v>
      </c>
      <c r="C22" s="626">
        <v>3457500.0428033834</v>
      </c>
      <c r="D22" s="70"/>
      <c r="E22" s="69"/>
    </row>
    <row r="23" spans="1:5" ht="14.4">
      <c r="A23" s="287">
        <v>9</v>
      </c>
      <c r="B23" s="293" t="s">
        <v>540</v>
      </c>
      <c r="C23" s="626">
        <v>17409110.490452349</v>
      </c>
      <c r="D23" s="344"/>
      <c r="E23" s="69"/>
    </row>
    <row r="24" spans="1:5" ht="14.4">
      <c r="A24" s="287">
        <v>9.1</v>
      </c>
      <c r="B24" s="295" t="s">
        <v>541</v>
      </c>
      <c r="C24" s="628">
        <v>17409110.490452349</v>
      </c>
      <c r="D24" s="72"/>
      <c r="E24" s="69"/>
    </row>
    <row r="25" spans="1:5" ht="14.4">
      <c r="A25" s="287">
        <v>9.1999999999999993</v>
      </c>
      <c r="B25" s="295" t="s">
        <v>542</v>
      </c>
      <c r="C25" s="629">
        <v>0</v>
      </c>
      <c r="D25" s="342"/>
      <c r="E25" s="73"/>
    </row>
    <row r="26" spans="1:5" ht="14.4">
      <c r="A26" s="287">
        <v>10</v>
      </c>
      <c r="B26" s="293" t="s">
        <v>543</v>
      </c>
      <c r="C26" s="630">
        <v>11977079.84</v>
      </c>
      <c r="D26" s="443" t="s">
        <v>665</v>
      </c>
      <c r="E26" s="69"/>
    </row>
    <row r="27" spans="1:5" ht="14.4">
      <c r="A27" s="287">
        <v>10.1</v>
      </c>
      <c r="B27" s="295" t="s">
        <v>544</v>
      </c>
      <c r="C27" s="626">
        <v>0</v>
      </c>
      <c r="D27" s="70"/>
      <c r="E27" s="69"/>
    </row>
    <row r="28" spans="1:5" ht="14.4">
      <c r="A28" s="287">
        <v>10.199999999999999</v>
      </c>
      <c r="B28" s="295" t="s">
        <v>545</v>
      </c>
      <c r="C28" s="626">
        <v>11977079.84</v>
      </c>
      <c r="D28" s="70"/>
      <c r="E28" s="69"/>
    </row>
    <row r="29" spans="1:5" ht="14.4">
      <c r="A29" s="287">
        <v>11</v>
      </c>
      <c r="B29" s="293" t="s">
        <v>546</v>
      </c>
      <c r="C29" s="626">
        <v>1281916.1197259279</v>
      </c>
      <c r="D29" s="70"/>
      <c r="E29" s="69"/>
    </row>
    <row r="30" spans="1:5" ht="14.4">
      <c r="A30" s="287">
        <v>11.1</v>
      </c>
      <c r="B30" s="295" t="s">
        <v>547</v>
      </c>
      <c r="C30" s="626">
        <v>45248.5</v>
      </c>
      <c r="D30" s="70"/>
      <c r="E30" s="69"/>
    </row>
    <row r="31" spans="1:5" ht="14.4">
      <c r="A31" s="287">
        <v>11.2</v>
      </c>
      <c r="B31" s="295" t="s">
        <v>548</v>
      </c>
      <c r="C31" s="626">
        <v>1236667.6197259279</v>
      </c>
      <c r="D31" s="443" t="s">
        <v>790</v>
      </c>
      <c r="E31" s="69"/>
    </row>
    <row r="32" spans="1:5" ht="14.4">
      <c r="A32" s="287">
        <v>13</v>
      </c>
      <c r="B32" s="293" t="s">
        <v>549</v>
      </c>
      <c r="C32" s="626">
        <v>3943427.1</v>
      </c>
      <c r="D32" s="70"/>
      <c r="E32" s="69"/>
    </row>
    <row r="33" spans="1:5" ht="14.4">
      <c r="A33" s="287">
        <v>13.1</v>
      </c>
      <c r="B33" s="298" t="s">
        <v>550</v>
      </c>
      <c r="C33" s="626">
        <v>0</v>
      </c>
      <c r="D33" s="70"/>
      <c r="E33" s="69"/>
    </row>
    <row r="34" spans="1:5" ht="14.4">
      <c r="A34" s="287">
        <v>13.2</v>
      </c>
      <c r="B34" s="298" t="s">
        <v>551</v>
      </c>
      <c r="C34" s="628"/>
      <c r="D34" s="72"/>
      <c r="E34" s="69"/>
    </row>
    <row r="35" spans="1:5" ht="14.4">
      <c r="A35" s="287">
        <v>14</v>
      </c>
      <c r="B35" s="299" t="s">
        <v>552</v>
      </c>
      <c r="C35" s="628">
        <v>200230939.87440005</v>
      </c>
      <c r="D35" s="72"/>
      <c r="E35" s="69"/>
    </row>
    <row r="36" spans="1:5" ht="14.4">
      <c r="A36" s="287"/>
      <c r="B36" s="300" t="s">
        <v>553</v>
      </c>
      <c r="C36" s="631"/>
      <c r="D36" s="74"/>
      <c r="E36" s="69"/>
    </row>
    <row r="37" spans="1:5" ht="14.4">
      <c r="A37" s="287">
        <v>15</v>
      </c>
      <c r="B37" s="301" t="s">
        <v>554</v>
      </c>
      <c r="C37" s="629">
        <v>19020</v>
      </c>
      <c r="D37" s="342"/>
      <c r="E37" s="73"/>
    </row>
    <row r="38" spans="1:5" ht="14.4">
      <c r="A38" s="302">
        <v>15.1</v>
      </c>
      <c r="B38" s="303" t="s">
        <v>530</v>
      </c>
      <c r="C38" s="626">
        <v>19020</v>
      </c>
      <c r="D38" s="70"/>
      <c r="E38" s="69"/>
    </row>
    <row r="39" spans="1:5" ht="14.4">
      <c r="A39" s="302">
        <v>16</v>
      </c>
      <c r="B39" s="290" t="s">
        <v>555</v>
      </c>
      <c r="C39" s="626">
        <v>0</v>
      </c>
      <c r="D39" s="70"/>
      <c r="E39" s="69"/>
    </row>
    <row r="40" spans="1:5" ht="14.4">
      <c r="A40" s="302">
        <v>17</v>
      </c>
      <c r="B40" s="290" t="s">
        <v>556</v>
      </c>
      <c r="C40" s="626">
        <v>121838644.10513915</v>
      </c>
      <c r="D40" s="70"/>
      <c r="E40" s="69"/>
    </row>
    <row r="41" spans="1:5" ht="14.4">
      <c r="A41" s="302">
        <v>17.100000000000001</v>
      </c>
      <c r="B41" s="304" t="s">
        <v>557</v>
      </c>
      <c r="C41" s="626">
        <v>121135497.19999996</v>
      </c>
      <c r="D41" s="70"/>
      <c r="E41" s="69"/>
    </row>
    <row r="42" spans="1:5" ht="14.4">
      <c r="A42" s="302">
        <v>17.2</v>
      </c>
      <c r="B42" s="305" t="s">
        <v>558</v>
      </c>
      <c r="C42" s="626">
        <v>144945.25</v>
      </c>
      <c r="D42" s="70"/>
      <c r="E42" s="69"/>
    </row>
    <row r="43" spans="1:5" ht="14.4">
      <c r="A43" s="302">
        <v>17.3</v>
      </c>
      <c r="B43" s="333" t="s">
        <v>559</v>
      </c>
      <c r="C43" s="628">
        <v>0</v>
      </c>
      <c r="D43" s="72"/>
      <c r="E43" s="69"/>
    </row>
    <row r="44" spans="1:5" ht="14.4">
      <c r="A44" s="302">
        <v>17.399999999999999</v>
      </c>
      <c r="B44" s="334" t="s">
        <v>560</v>
      </c>
      <c r="C44" s="632">
        <v>558201.655139187</v>
      </c>
      <c r="D44" s="335"/>
      <c r="E44" s="69"/>
    </row>
    <row r="45" spans="1:5" ht="14.4">
      <c r="A45" s="302">
        <v>18</v>
      </c>
      <c r="B45" s="310" t="s">
        <v>561</v>
      </c>
      <c r="C45" s="633">
        <v>218403.99129928564</v>
      </c>
      <c r="D45" s="341"/>
      <c r="E45" s="73"/>
    </row>
    <row r="46" spans="1:5" ht="14.4">
      <c r="A46" s="302">
        <v>19</v>
      </c>
      <c r="B46" s="310" t="s">
        <v>562</v>
      </c>
      <c r="C46" s="634">
        <v>0</v>
      </c>
      <c r="D46" s="336"/>
    </row>
    <row r="47" spans="1:5" ht="14.4">
      <c r="A47" s="302">
        <v>19.100000000000001</v>
      </c>
      <c r="B47" s="337" t="s">
        <v>563</v>
      </c>
      <c r="C47" s="634">
        <v>0</v>
      </c>
      <c r="D47" s="336"/>
    </row>
    <row r="48" spans="1:5" ht="14.4">
      <c r="A48" s="302">
        <v>19.2</v>
      </c>
      <c r="B48" s="337" t="s">
        <v>564</v>
      </c>
      <c r="C48" s="634">
        <v>0</v>
      </c>
      <c r="D48" s="336"/>
    </row>
    <row r="49" spans="1:4" ht="14.4">
      <c r="A49" s="302">
        <v>20</v>
      </c>
      <c r="B49" s="306" t="s">
        <v>565</v>
      </c>
      <c r="C49" s="634">
        <v>13877013.92638409</v>
      </c>
      <c r="D49" s="443" t="s">
        <v>791</v>
      </c>
    </row>
    <row r="50" spans="1:4" ht="14.4">
      <c r="A50" s="302">
        <v>21</v>
      </c>
      <c r="B50" s="338" t="s">
        <v>566</v>
      </c>
      <c r="C50" s="634">
        <v>1805591.5617511985</v>
      </c>
      <c r="D50" s="336"/>
    </row>
    <row r="51" spans="1:4" ht="14.4">
      <c r="A51" s="302">
        <v>21.1</v>
      </c>
      <c r="B51" s="305" t="s">
        <v>567</v>
      </c>
      <c r="C51" s="634">
        <v>0</v>
      </c>
      <c r="D51" s="336"/>
    </row>
    <row r="52" spans="1:4" ht="14.4">
      <c r="A52" s="302">
        <v>22</v>
      </c>
      <c r="B52" s="307" t="s">
        <v>568</v>
      </c>
      <c r="C52" s="634">
        <v>137758673.58457372</v>
      </c>
      <c r="D52" s="336"/>
    </row>
    <row r="53" spans="1:4" ht="14.4">
      <c r="A53" s="302"/>
      <c r="B53" s="308" t="s">
        <v>569</v>
      </c>
      <c r="C53" s="635"/>
      <c r="D53" s="336"/>
    </row>
    <row r="54" spans="1:4" ht="14.4">
      <c r="A54" s="302">
        <v>23</v>
      </c>
      <c r="B54" s="306" t="s">
        <v>570</v>
      </c>
      <c r="C54" s="634">
        <v>104746400</v>
      </c>
      <c r="D54" s="443" t="s">
        <v>792</v>
      </c>
    </row>
    <row r="55" spans="1:4" ht="14.4">
      <c r="A55" s="302">
        <v>24</v>
      </c>
      <c r="B55" s="306" t="s">
        <v>571</v>
      </c>
      <c r="C55" s="634">
        <v>0</v>
      </c>
      <c r="D55" s="336"/>
    </row>
    <row r="56" spans="1:4" ht="14.4">
      <c r="A56" s="302">
        <v>25</v>
      </c>
      <c r="B56" s="310" t="s">
        <v>572</v>
      </c>
      <c r="C56" s="634">
        <v>0</v>
      </c>
      <c r="D56" s="336"/>
    </row>
    <row r="57" spans="1:4" ht="14.4">
      <c r="A57" s="302">
        <v>26</v>
      </c>
      <c r="B57" s="310" t="s">
        <v>573</v>
      </c>
      <c r="C57" s="634">
        <v>0</v>
      </c>
      <c r="D57" s="336"/>
    </row>
    <row r="58" spans="1:4" ht="14.4">
      <c r="A58" s="302">
        <v>27</v>
      </c>
      <c r="B58" s="310" t="s">
        <v>574</v>
      </c>
      <c r="C58" s="634">
        <v>0</v>
      </c>
      <c r="D58" s="336"/>
    </row>
    <row r="59" spans="1:4" ht="14.4">
      <c r="A59" s="302">
        <v>27.1</v>
      </c>
      <c r="B59" s="334" t="s">
        <v>575</v>
      </c>
      <c r="C59" s="634">
        <v>0</v>
      </c>
      <c r="D59" s="336"/>
    </row>
    <row r="60" spans="1:4" ht="14.4">
      <c r="A60" s="302">
        <v>27.2</v>
      </c>
      <c r="B60" s="334" t="s">
        <v>576</v>
      </c>
      <c r="C60" s="634">
        <v>0</v>
      </c>
      <c r="D60" s="336"/>
    </row>
    <row r="61" spans="1:4" ht="14.4">
      <c r="A61" s="302">
        <v>28</v>
      </c>
      <c r="B61" s="309" t="s">
        <v>577</v>
      </c>
      <c r="C61" s="634">
        <v>0</v>
      </c>
      <c r="D61" s="336"/>
    </row>
    <row r="62" spans="1:4" ht="14.4">
      <c r="A62" s="302">
        <v>29</v>
      </c>
      <c r="B62" s="310" t="s">
        <v>578</v>
      </c>
      <c r="C62" s="634">
        <v>3486012.7618743461</v>
      </c>
      <c r="D62" s="336"/>
    </row>
    <row r="63" spans="1:4" ht="14.4">
      <c r="A63" s="302">
        <v>29.1</v>
      </c>
      <c r="B63" s="339" t="s">
        <v>579</v>
      </c>
      <c r="C63" s="634">
        <v>3486012.7618743461</v>
      </c>
      <c r="D63" s="336"/>
    </row>
    <row r="64" spans="1:4" ht="14.4">
      <c r="A64" s="302">
        <v>29.2</v>
      </c>
      <c r="B64" s="337" t="s">
        <v>580</v>
      </c>
      <c r="C64" s="634">
        <v>0</v>
      </c>
      <c r="D64" s="336"/>
    </row>
    <row r="65" spans="1:4" ht="14.4">
      <c r="A65" s="302">
        <v>29.3</v>
      </c>
      <c r="B65" s="337" t="s">
        <v>581</v>
      </c>
      <c r="C65" s="634">
        <v>0</v>
      </c>
      <c r="D65" s="336"/>
    </row>
    <row r="66" spans="1:4" ht="14.4">
      <c r="A66" s="302">
        <v>30</v>
      </c>
      <c r="B66" s="310" t="s">
        <v>582</v>
      </c>
      <c r="C66" s="634">
        <v>-45760145.631282732</v>
      </c>
      <c r="D66" s="443" t="s">
        <v>793</v>
      </c>
    </row>
    <row r="67" spans="1:4" ht="14.4">
      <c r="A67" s="302">
        <v>31</v>
      </c>
      <c r="B67" s="340" t="s">
        <v>583</v>
      </c>
      <c r="C67" s="634">
        <v>62472267.130591616</v>
      </c>
      <c r="D67" s="336"/>
    </row>
    <row r="68" spans="1:4" ht="14.4">
      <c r="A68" s="302">
        <v>32</v>
      </c>
      <c r="B68" s="310" t="s">
        <v>584</v>
      </c>
      <c r="C68" s="634">
        <v>200230940.71516532</v>
      </c>
      <c r="D68" s="336"/>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6" activePane="bottomRight" state="frozen"/>
      <selection activeCell="B19" sqref="B19"/>
      <selection pane="topRight" activeCell="B19" sqref="B19"/>
      <selection pane="bottomLeft" activeCell="B19" sqref="B19"/>
      <selection pane="bottomRight" activeCell="Q21" sqref="Q21"/>
    </sheetView>
  </sheetViews>
  <sheetFormatPr defaultColWidth="9.2187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21875" style="4" bestFit="1" customWidth="1"/>
    <col min="9" max="9" width="13" style="4" bestFit="1" customWidth="1"/>
    <col min="10" max="10" width="13.21875" style="4" bestFit="1" customWidth="1"/>
    <col min="11" max="11" width="13" style="4" bestFit="1" customWidth="1"/>
    <col min="12" max="16" width="13" style="18" bestFit="1" customWidth="1"/>
    <col min="17" max="17" width="14.77734375" style="18" customWidth="1"/>
    <col min="18" max="18" width="13" style="18" bestFit="1" customWidth="1"/>
    <col min="19" max="19" width="34.77734375" style="18" customWidth="1"/>
    <col min="20" max="16384" width="9.21875" style="18"/>
  </cols>
  <sheetData>
    <row r="1" spans="1:19">
      <c r="A1" s="2" t="s">
        <v>30</v>
      </c>
      <c r="B1" s="3" t="str">
        <f>'Info '!C2</f>
        <v>JSC Silk Bank</v>
      </c>
    </row>
    <row r="2" spans="1:19">
      <c r="A2" s="2" t="s">
        <v>31</v>
      </c>
      <c r="B2" s="566">
        <f>'1. key ratios '!B2</f>
        <v>45930</v>
      </c>
    </row>
    <row r="4" spans="1:19" ht="27" thickBot="1">
      <c r="A4" s="4" t="s">
        <v>146</v>
      </c>
      <c r="B4" s="153" t="s">
        <v>238</v>
      </c>
    </row>
    <row r="5" spans="1:19" s="143" customFormat="1" ht="13.8">
      <c r="A5" s="138"/>
      <c r="B5" s="139"/>
      <c r="C5" s="140" t="s">
        <v>0</v>
      </c>
      <c r="D5" s="140" t="s">
        <v>1</v>
      </c>
      <c r="E5" s="140" t="s">
        <v>2</v>
      </c>
      <c r="F5" s="140" t="s">
        <v>3</v>
      </c>
      <c r="G5" s="140" t="s">
        <v>4</v>
      </c>
      <c r="H5" s="140" t="s">
        <v>5</v>
      </c>
      <c r="I5" s="140" t="s">
        <v>8</v>
      </c>
      <c r="J5" s="140" t="s">
        <v>9</v>
      </c>
      <c r="K5" s="140" t="s">
        <v>10</v>
      </c>
      <c r="L5" s="140" t="s">
        <v>11</v>
      </c>
      <c r="M5" s="140" t="s">
        <v>12</v>
      </c>
      <c r="N5" s="140" t="s">
        <v>13</v>
      </c>
      <c r="O5" s="140" t="s">
        <v>222</v>
      </c>
      <c r="P5" s="140" t="s">
        <v>223</v>
      </c>
      <c r="Q5" s="140" t="s">
        <v>224</v>
      </c>
      <c r="R5" s="141" t="s">
        <v>225</v>
      </c>
      <c r="S5" s="142" t="s">
        <v>226</v>
      </c>
    </row>
    <row r="6" spans="1:19" s="143" customFormat="1" ht="99" customHeight="1">
      <c r="A6" s="144"/>
      <c r="B6" s="706" t="s">
        <v>227</v>
      </c>
      <c r="C6" s="702">
        <v>0</v>
      </c>
      <c r="D6" s="703"/>
      <c r="E6" s="702">
        <v>0.2</v>
      </c>
      <c r="F6" s="703"/>
      <c r="G6" s="702">
        <v>0.35</v>
      </c>
      <c r="H6" s="703"/>
      <c r="I6" s="702">
        <v>0.5</v>
      </c>
      <c r="J6" s="703"/>
      <c r="K6" s="702">
        <v>0.75</v>
      </c>
      <c r="L6" s="703"/>
      <c r="M6" s="702">
        <v>1</v>
      </c>
      <c r="N6" s="703"/>
      <c r="O6" s="702">
        <v>1.5</v>
      </c>
      <c r="P6" s="703"/>
      <c r="Q6" s="702">
        <v>2.5</v>
      </c>
      <c r="R6" s="703"/>
      <c r="S6" s="704" t="s">
        <v>145</v>
      </c>
    </row>
    <row r="7" spans="1:19" s="143" customFormat="1" ht="30.75" customHeight="1">
      <c r="A7" s="144"/>
      <c r="B7" s="707"/>
      <c r="C7" s="135" t="s">
        <v>148</v>
      </c>
      <c r="D7" s="135" t="s">
        <v>147</v>
      </c>
      <c r="E7" s="135" t="s">
        <v>148</v>
      </c>
      <c r="F7" s="135" t="s">
        <v>147</v>
      </c>
      <c r="G7" s="135" t="s">
        <v>148</v>
      </c>
      <c r="H7" s="135" t="s">
        <v>147</v>
      </c>
      <c r="I7" s="135" t="s">
        <v>148</v>
      </c>
      <c r="J7" s="135" t="s">
        <v>147</v>
      </c>
      <c r="K7" s="135" t="s">
        <v>148</v>
      </c>
      <c r="L7" s="135" t="s">
        <v>147</v>
      </c>
      <c r="M7" s="135" t="s">
        <v>148</v>
      </c>
      <c r="N7" s="135" t="s">
        <v>147</v>
      </c>
      <c r="O7" s="135" t="s">
        <v>148</v>
      </c>
      <c r="P7" s="135" t="s">
        <v>147</v>
      </c>
      <c r="Q7" s="135" t="s">
        <v>148</v>
      </c>
      <c r="R7" s="135" t="s">
        <v>147</v>
      </c>
      <c r="S7" s="705"/>
    </row>
    <row r="8" spans="1:19">
      <c r="A8" s="75">
        <v>1</v>
      </c>
      <c r="B8" s="1" t="s">
        <v>51</v>
      </c>
      <c r="C8" s="76">
        <v>17003743.976620499</v>
      </c>
      <c r="D8" s="76"/>
      <c r="E8" s="76">
        <v>0</v>
      </c>
      <c r="F8" s="76"/>
      <c r="G8" s="76">
        <v>0</v>
      </c>
      <c r="H8" s="76"/>
      <c r="I8" s="76">
        <v>0</v>
      </c>
      <c r="J8" s="76"/>
      <c r="K8" s="76">
        <v>0</v>
      </c>
      <c r="L8" s="76"/>
      <c r="M8" s="76">
        <v>3096339.1399999969</v>
      </c>
      <c r="N8" s="76"/>
      <c r="O8" s="76">
        <v>0</v>
      </c>
      <c r="P8" s="76"/>
      <c r="Q8" s="76">
        <v>0</v>
      </c>
      <c r="R8" s="76"/>
      <c r="S8" s="154">
        <f>$C$6*SUM(C8:D8)+$E$6*SUM(E8:F8)+$G$6*SUM(G8:H8)+$I$6*SUM(I8:J8)+$K$6*SUM(K8:L8)+$M$6*SUM(M8:N8)+$O$6*SUM(O8:P8)+$Q$6*SUM(Q8:R8)</f>
        <v>3096339.1399999969</v>
      </c>
    </row>
    <row r="9" spans="1:19">
      <c r="A9" s="75">
        <v>2</v>
      </c>
      <c r="B9" s="1" t="s">
        <v>52</v>
      </c>
      <c r="C9" s="76">
        <v>0</v>
      </c>
      <c r="D9" s="76"/>
      <c r="E9" s="76">
        <v>0</v>
      </c>
      <c r="F9" s="76"/>
      <c r="G9" s="76">
        <v>0</v>
      </c>
      <c r="H9" s="76"/>
      <c r="I9" s="76">
        <v>0</v>
      </c>
      <c r="J9" s="76"/>
      <c r="K9" s="76">
        <v>0</v>
      </c>
      <c r="L9" s="76"/>
      <c r="M9" s="76">
        <v>0</v>
      </c>
      <c r="N9" s="76"/>
      <c r="O9" s="76">
        <v>0</v>
      </c>
      <c r="P9" s="76"/>
      <c r="Q9" s="76">
        <v>0</v>
      </c>
      <c r="R9" s="76"/>
      <c r="S9" s="154">
        <f t="shared" ref="S9:S21" si="0">$C$6*SUM(C9:D9)+$E$6*SUM(E9:F9)+$G$6*SUM(G9:H9)+$I$6*SUM(I9:J9)+$K$6*SUM(K9:L9)+$M$6*SUM(M9:N9)+$O$6*SUM(O9:P9)+$Q$6*SUM(Q9:R9)</f>
        <v>0</v>
      </c>
    </row>
    <row r="10" spans="1:19">
      <c r="A10" s="75">
        <v>3</v>
      </c>
      <c r="B10" s="1" t="s">
        <v>152</v>
      </c>
      <c r="C10" s="76">
        <v>0</v>
      </c>
      <c r="D10" s="76"/>
      <c r="E10" s="76">
        <v>0</v>
      </c>
      <c r="F10" s="76"/>
      <c r="G10" s="76">
        <v>0</v>
      </c>
      <c r="H10" s="76"/>
      <c r="I10" s="76">
        <v>0</v>
      </c>
      <c r="J10" s="76"/>
      <c r="K10" s="76">
        <v>0</v>
      </c>
      <c r="L10" s="76"/>
      <c r="M10" s="76">
        <v>0</v>
      </c>
      <c r="N10" s="76"/>
      <c r="O10" s="76">
        <v>0</v>
      </c>
      <c r="P10" s="76"/>
      <c r="Q10" s="76">
        <v>0</v>
      </c>
      <c r="R10" s="76"/>
      <c r="S10" s="154">
        <f t="shared" si="0"/>
        <v>0</v>
      </c>
    </row>
    <row r="11" spans="1:19">
      <c r="A11" s="75">
        <v>4</v>
      </c>
      <c r="B11" s="1" t="s">
        <v>53</v>
      </c>
      <c r="C11" s="76">
        <v>0</v>
      </c>
      <c r="D11" s="76"/>
      <c r="E11" s="76">
        <v>0</v>
      </c>
      <c r="F11" s="76"/>
      <c r="G11" s="76">
        <v>0</v>
      </c>
      <c r="H11" s="76"/>
      <c r="I11" s="76">
        <v>0</v>
      </c>
      <c r="J11" s="76"/>
      <c r="K11" s="76">
        <v>0</v>
      </c>
      <c r="L11" s="76"/>
      <c r="M11" s="76">
        <v>0</v>
      </c>
      <c r="N11" s="76"/>
      <c r="O11" s="76">
        <v>0</v>
      </c>
      <c r="P11" s="76"/>
      <c r="Q11" s="76">
        <v>0</v>
      </c>
      <c r="R11" s="76"/>
      <c r="S11" s="154">
        <f t="shared" si="0"/>
        <v>0</v>
      </c>
    </row>
    <row r="12" spans="1:19">
      <c r="A12" s="75">
        <v>5</v>
      </c>
      <c r="B12" s="1" t="s">
        <v>54</v>
      </c>
      <c r="C12" s="76">
        <v>0</v>
      </c>
      <c r="D12" s="76"/>
      <c r="E12" s="76">
        <v>0</v>
      </c>
      <c r="F12" s="76"/>
      <c r="G12" s="76">
        <v>0</v>
      </c>
      <c r="H12" s="76"/>
      <c r="I12" s="76">
        <v>0</v>
      </c>
      <c r="J12" s="76"/>
      <c r="K12" s="76">
        <v>0</v>
      </c>
      <c r="L12" s="76"/>
      <c r="M12" s="76">
        <v>0</v>
      </c>
      <c r="N12" s="76"/>
      <c r="O12" s="76">
        <v>0</v>
      </c>
      <c r="P12" s="76"/>
      <c r="Q12" s="76">
        <v>0</v>
      </c>
      <c r="R12" s="76"/>
      <c r="S12" s="154">
        <f t="shared" si="0"/>
        <v>0</v>
      </c>
    </row>
    <row r="13" spans="1:19">
      <c r="A13" s="75">
        <v>6</v>
      </c>
      <c r="B13" s="1" t="s">
        <v>55</v>
      </c>
      <c r="C13" s="76">
        <v>0</v>
      </c>
      <c r="D13" s="76"/>
      <c r="E13" s="76">
        <v>503031.98000001075</v>
      </c>
      <c r="F13" s="76"/>
      <c r="G13" s="76">
        <v>0</v>
      </c>
      <c r="H13" s="76"/>
      <c r="I13" s="76">
        <v>0</v>
      </c>
      <c r="J13" s="76"/>
      <c r="K13" s="76">
        <v>0</v>
      </c>
      <c r="L13" s="76"/>
      <c r="M13" s="76">
        <v>33399429.689999968</v>
      </c>
      <c r="N13" s="76"/>
      <c r="O13" s="76">
        <v>0</v>
      </c>
      <c r="P13" s="76"/>
      <c r="Q13" s="76">
        <v>0</v>
      </c>
      <c r="R13" s="76"/>
      <c r="S13" s="154">
        <f t="shared" si="0"/>
        <v>33500036.085999969</v>
      </c>
    </row>
    <row r="14" spans="1:19">
      <c r="A14" s="75">
        <v>7</v>
      </c>
      <c r="B14" s="1" t="s">
        <v>56</v>
      </c>
      <c r="C14" s="76">
        <v>0</v>
      </c>
      <c r="D14" s="76"/>
      <c r="E14" s="76">
        <v>0</v>
      </c>
      <c r="F14" s="76"/>
      <c r="G14" s="76">
        <v>0</v>
      </c>
      <c r="H14" s="76"/>
      <c r="I14" s="76">
        <v>0</v>
      </c>
      <c r="J14" s="76">
        <v>0</v>
      </c>
      <c r="K14" s="76">
        <v>0</v>
      </c>
      <c r="L14" s="76"/>
      <c r="M14" s="76">
        <v>35502076.920000002</v>
      </c>
      <c r="N14" s="76">
        <v>425172.37673829147</v>
      </c>
      <c r="O14" s="76">
        <v>0</v>
      </c>
      <c r="P14" s="76"/>
      <c r="Q14" s="76">
        <v>0</v>
      </c>
      <c r="R14" s="76"/>
      <c r="S14" s="154">
        <f t="shared" si="0"/>
        <v>35927249.296738297</v>
      </c>
    </row>
    <row r="15" spans="1:19">
      <c r="A15" s="75">
        <v>8</v>
      </c>
      <c r="B15" s="1" t="s">
        <v>57</v>
      </c>
      <c r="C15" s="76">
        <v>0</v>
      </c>
      <c r="D15" s="76"/>
      <c r="E15" s="76">
        <v>0</v>
      </c>
      <c r="F15" s="76"/>
      <c r="G15" s="76">
        <v>0</v>
      </c>
      <c r="H15" s="76"/>
      <c r="I15" s="76">
        <v>0</v>
      </c>
      <c r="J15" s="76"/>
      <c r="K15" s="76">
        <v>63692628.759999998</v>
      </c>
      <c r="L15" s="76"/>
      <c r="M15" s="76">
        <v>0</v>
      </c>
      <c r="N15" s="76"/>
      <c r="O15" s="76">
        <v>0</v>
      </c>
      <c r="P15" s="76"/>
      <c r="Q15" s="76">
        <v>0</v>
      </c>
      <c r="R15" s="76"/>
      <c r="S15" s="154">
        <f t="shared" si="0"/>
        <v>47769471.57</v>
      </c>
    </row>
    <row r="16" spans="1:19">
      <c r="A16" s="75">
        <v>9</v>
      </c>
      <c r="B16" s="1" t="s">
        <v>58</v>
      </c>
      <c r="C16" s="76">
        <v>0</v>
      </c>
      <c r="D16" s="76"/>
      <c r="E16" s="76">
        <v>0</v>
      </c>
      <c r="F16" s="76"/>
      <c r="G16" s="76">
        <v>0</v>
      </c>
      <c r="H16" s="76"/>
      <c r="I16" s="76">
        <v>0</v>
      </c>
      <c r="J16" s="76"/>
      <c r="K16" s="76">
        <v>0</v>
      </c>
      <c r="L16" s="76"/>
      <c r="M16" s="76">
        <v>0</v>
      </c>
      <c r="N16" s="76"/>
      <c r="O16" s="76">
        <v>0</v>
      </c>
      <c r="P16" s="76"/>
      <c r="Q16" s="76">
        <v>0</v>
      </c>
      <c r="R16" s="76"/>
      <c r="S16" s="154">
        <f t="shared" si="0"/>
        <v>0</v>
      </c>
    </row>
    <row r="17" spans="1:19">
      <c r="A17" s="75">
        <v>10</v>
      </c>
      <c r="B17" s="1" t="s">
        <v>59</v>
      </c>
      <c r="C17" s="76">
        <v>0</v>
      </c>
      <c r="D17" s="76"/>
      <c r="E17" s="76">
        <v>0</v>
      </c>
      <c r="F17" s="76"/>
      <c r="G17" s="76">
        <v>0</v>
      </c>
      <c r="H17" s="76"/>
      <c r="I17" s="76">
        <v>0</v>
      </c>
      <c r="J17" s="76"/>
      <c r="K17" s="76">
        <v>0</v>
      </c>
      <c r="L17" s="76"/>
      <c r="M17" s="76">
        <v>2497439.19</v>
      </c>
      <c r="N17" s="76"/>
      <c r="O17" s="76">
        <v>0</v>
      </c>
      <c r="P17" s="76"/>
      <c r="Q17" s="76">
        <v>0</v>
      </c>
      <c r="R17" s="76"/>
      <c r="S17" s="154">
        <f t="shared" si="0"/>
        <v>2497439.19</v>
      </c>
    </row>
    <row r="18" spans="1:19">
      <c r="A18" s="75">
        <v>11</v>
      </c>
      <c r="B18" s="1" t="s">
        <v>60</v>
      </c>
      <c r="C18" s="76">
        <v>0</v>
      </c>
      <c r="D18" s="76"/>
      <c r="E18" s="76">
        <v>0</v>
      </c>
      <c r="F18" s="76"/>
      <c r="G18" s="76">
        <v>0</v>
      </c>
      <c r="H18" s="76"/>
      <c r="I18" s="76">
        <v>0</v>
      </c>
      <c r="J18" s="76"/>
      <c r="K18" s="76">
        <v>0</v>
      </c>
      <c r="L18" s="76"/>
      <c r="M18" s="76">
        <v>0</v>
      </c>
      <c r="N18" s="76"/>
      <c r="O18" s="76">
        <v>0</v>
      </c>
      <c r="P18" s="76"/>
      <c r="Q18" s="76">
        <v>0</v>
      </c>
      <c r="R18" s="76"/>
      <c r="S18" s="154">
        <f t="shared" si="0"/>
        <v>0</v>
      </c>
    </row>
    <row r="19" spans="1:19">
      <c r="A19" s="75">
        <v>12</v>
      </c>
      <c r="B19" s="1" t="s">
        <v>61</v>
      </c>
      <c r="C19" s="76">
        <v>0</v>
      </c>
      <c r="D19" s="76"/>
      <c r="E19" s="76">
        <v>0</v>
      </c>
      <c r="F19" s="76"/>
      <c r="G19" s="76">
        <v>0</v>
      </c>
      <c r="H19" s="76"/>
      <c r="I19" s="76">
        <v>0</v>
      </c>
      <c r="J19" s="76"/>
      <c r="K19" s="76">
        <v>0</v>
      </c>
      <c r="L19" s="76"/>
      <c r="M19" s="76">
        <v>0</v>
      </c>
      <c r="N19" s="76"/>
      <c r="O19" s="76">
        <v>0</v>
      </c>
      <c r="P19" s="76"/>
      <c r="Q19" s="76">
        <v>0</v>
      </c>
      <c r="R19" s="76"/>
      <c r="S19" s="154">
        <f t="shared" si="0"/>
        <v>0</v>
      </c>
    </row>
    <row r="20" spans="1:19">
      <c r="A20" s="75">
        <v>13</v>
      </c>
      <c r="B20" s="1" t="s">
        <v>144</v>
      </c>
      <c r="C20" s="76">
        <v>0</v>
      </c>
      <c r="D20" s="76"/>
      <c r="E20" s="76">
        <v>0</v>
      </c>
      <c r="F20" s="76"/>
      <c r="G20" s="76">
        <v>0</v>
      </c>
      <c r="H20" s="76"/>
      <c r="I20" s="76">
        <v>0</v>
      </c>
      <c r="J20" s="76"/>
      <c r="K20" s="76">
        <v>0</v>
      </c>
      <c r="L20" s="76"/>
      <c r="M20" s="76">
        <v>0</v>
      </c>
      <c r="N20" s="76"/>
      <c r="O20" s="76">
        <v>0</v>
      </c>
      <c r="P20" s="76"/>
      <c r="Q20" s="76">
        <v>0</v>
      </c>
      <c r="R20" s="76"/>
      <c r="S20" s="154">
        <f t="shared" si="0"/>
        <v>0</v>
      </c>
    </row>
    <row r="21" spans="1:19">
      <c r="A21" s="75">
        <v>14</v>
      </c>
      <c r="B21" s="1" t="s">
        <v>63</v>
      </c>
      <c r="C21" s="76">
        <v>5399543.2000000002</v>
      </c>
      <c r="D21" s="76"/>
      <c r="E21" s="76">
        <v>246666.79999999981</v>
      </c>
      <c r="F21" s="76"/>
      <c r="G21" s="76">
        <v>0</v>
      </c>
      <c r="H21" s="76"/>
      <c r="I21" s="76">
        <v>0</v>
      </c>
      <c r="J21" s="76"/>
      <c r="K21" s="76">
        <v>0</v>
      </c>
      <c r="L21" s="76"/>
      <c r="M21" s="76">
        <v>25628590.625168011</v>
      </c>
      <c r="N21" s="76"/>
      <c r="O21" s="76">
        <v>0</v>
      </c>
      <c r="P21" s="76"/>
      <c r="Q21" s="76">
        <v>47702.400000000023</v>
      </c>
      <c r="R21" s="76"/>
      <c r="S21" s="154">
        <f t="shared" si="0"/>
        <v>25797179.98516801</v>
      </c>
    </row>
    <row r="22" spans="1:19" ht="13.8" thickBot="1">
      <c r="A22" s="77"/>
      <c r="B22" s="78" t="s">
        <v>64</v>
      </c>
      <c r="C22" s="79">
        <f>SUM(C8:C21)</f>
        <v>22403287.176620498</v>
      </c>
      <c r="D22" s="79">
        <f t="shared" ref="D22:J22" si="1">SUM(D8:D21)</f>
        <v>0</v>
      </c>
      <c r="E22" s="79">
        <f t="shared" si="1"/>
        <v>749698.78000001051</v>
      </c>
      <c r="F22" s="79">
        <f t="shared" si="1"/>
        <v>0</v>
      </c>
      <c r="G22" s="79">
        <f t="shared" si="1"/>
        <v>0</v>
      </c>
      <c r="H22" s="79">
        <f t="shared" si="1"/>
        <v>0</v>
      </c>
      <c r="I22" s="79">
        <f t="shared" si="1"/>
        <v>0</v>
      </c>
      <c r="J22" s="79">
        <f t="shared" si="1"/>
        <v>0</v>
      </c>
      <c r="K22" s="79">
        <f t="shared" ref="K22:S22" si="2">SUM(K8:K21)</f>
        <v>63692628.759999998</v>
      </c>
      <c r="L22" s="79">
        <f t="shared" si="2"/>
        <v>0</v>
      </c>
      <c r="M22" s="79">
        <f t="shared" si="2"/>
        <v>100123875.56516798</v>
      </c>
      <c r="N22" s="79">
        <f t="shared" si="2"/>
        <v>425172.37673829147</v>
      </c>
      <c r="O22" s="79">
        <f t="shared" si="2"/>
        <v>0</v>
      </c>
      <c r="P22" s="79">
        <f t="shared" si="2"/>
        <v>0</v>
      </c>
      <c r="Q22" s="79">
        <f t="shared" si="2"/>
        <v>47702.400000000023</v>
      </c>
      <c r="R22" s="79">
        <f t="shared" si="2"/>
        <v>0</v>
      </c>
      <c r="S22" s="155">
        <f t="shared" si="2"/>
        <v>148587715.26790628</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Q7" activePane="bottomRight" state="frozen"/>
      <selection activeCell="B19" sqref="B19"/>
      <selection pane="topRight" activeCell="B19" sqref="B19"/>
      <selection pane="bottomLeft" activeCell="B19" sqref="B19"/>
      <selection pane="bottomRight" activeCell="V24" sqref="V24"/>
    </sheetView>
  </sheetViews>
  <sheetFormatPr defaultColWidth="9.21875" defaultRowHeight="13.2"/>
  <cols>
    <col min="1" max="1" width="10.5546875" style="4" bestFit="1" customWidth="1"/>
    <col min="2" max="2" width="63.77734375" style="4" bestFit="1" customWidth="1"/>
    <col min="3" max="3" width="19" style="4" customWidth="1"/>
    <col min="4" max="4" width="19.5546875" style="4" customWidth="1"/>
    <col min="5" max="5" width="31.21875" style="4" customWidth="1"/>
    <col min="6" max="6" width="29.21875" style="4" customWidth="1"/>
    <col min="7" max="7" width="28.5546875" style="4" customWidth="1"/>
    <col min="8" max="8" width="26.44140625" style="4" customWidth="1"/>
    <col min="9" max="9" width="23.77734375" style="4" customWidth="1"/>
    <col min="10" max="10" width="21.5546875" style="4" customWidth="1"/>
    <col min="11" max="11" width="15.77734375" style="4" customWidth="1"/>
    <col min="12" max="12" width="13.21875" style="4" customWidth="1"/>
    <col min="13" max="13" width="20.77734375" style="4" customWidth="1"/>
    <col min="14" max="14" width="19.21875" style="4" customWidth="1"/>
    <col min="15" max="15" width="18.44140625" style="4" customWidth="1"/>
    <col min="16" max="16" width="19" style="4" customWidth="1"/>
    <col min="17" max="17" width="20.21875" style="4" customWidth="1"/>
    <col min="18" max="18" width="18" style="4" customWidth="1"/>
    <col min="19" max="19" width="36" style="4" customWidth="1"/>
    <col min="20" max="20" width="26.21875" style="4" customWidth="1"/>
    <col min="21" max="21" width="24.77734375" style="4" customWidth="1"/>
    <col min="22" max="22" width="20" style="4" customWidth="1"/>
    <col min="23" max="16384" width="9.21875" style="18"/>
  </cols>
  <sheetData>
    <row r="1" spans="1:22">
      <c r="A1" s="2" t="s">
        <v>30</v>
      </c>
      <c r="B1" s="3" t="str">
        <f>'Info '!C2</f>
        <v>JSC Silk Bank</v>
      </c>
    </row>
    <row r="2" spans="1:22">
      <c r="A2" s="2" t="s">
        <v>31</v>
      </c>
      <c r="B2" s="566">
        <f>'1. key ratios '!B2</f>
        <v>45930</v>
      </c>
    </row>
    <row r="4" spans="1:22" ht="13.8" thickBot="1">
      <c r="A4" s="4" t="s">
        <v>230</v>
      </c>
      <c r="B4" s="80" t="s">
        <v>50</v>
      </c>
      <c r="V4" s="19" t="s">
        <v>35</v>
      </c>
    </row>
    <row r="5" spans="1:22" ht="12.75" customHeight="1">
      <c r="A5" s="81"/>
      <c r="B5" s="82"/>
      <c r="C5" s="708" t="s">
        <v>156</v>
      </c>
      <c r="D5" s="709"/>
      <c r="E5" s="709"/>
      <c r="F5" s="709"/>
      <c r="G5" s="709"/>
      <c r="H5" s="709"/>
      <c r="I5" s="709"/>
      <c r="J5" s="709"/>
      <c r="K5" s="709"/>
      <c r="L5" s="710"/>
      <c r="M5" s="711" t="s">
        <v>157</v>
      </c>
      <c r="N5" s="712"/>
      <c r="O5" s="712"/>
      <c r="P5" s="712"/>
      <c r="Q5" s="712"/>
      <c r="R5" s="712"/>
      <c r="S5" s="713"/>
      <c r="T5" s="716" t="s">
        <v>228</v>
      </c>
      <c r="U5" s="716" t="s">
        <v>229</v>
      </c>
      <c r="V5" s="714" t="s">
        <v>76</v>
      </c>
    </row>
    <row r="6" spans="1:22" s="45" customFormat="1" ht="105.6">
      <c r="A6" s="43"/>
      <c r="B6" s="83"/>
      <c r="C6" s="84" t="s">
        <v>65</v>
      </c>
      <c r="D6" s="119" t="s">
        <v>66</v>
      </c>
      <c r="E6" s="102" t="s">
        <v>159</v>
      </c>
      <c r="F6" s="102" t="s">
        <v>160</v>
      </c>
      <c r="G6" s="119" t="s">
        <v>163</v>
      </c>
      <c r="H6" s="119" t="s">
        <v>158</v>
      </c>
      <c r="I6" s="119" t="s">
        <v>67</v>
      </c>
      <c r="J6" s="119" t="s">
        <v>68</v>
      </c>
      <c r="K6" s="85" t="s">
        <v>69</v>
      </c>
      <c r="L6" s="86" t="s">
        <v>70</v>
      </c>
      <c r="M6" s="84" t="s">
        <v>161</v>
      </c>
      <c r="N6" s="85" t="s">
        <v>71</v>
      </c>
      <c r="O6" s="85" t="s">
        <v>72</v>
      </c>
      <c r="P6" s="85" t="s">
        <v>73</v>
      </c>
      <c r="Q6" s="85" t="s">
        <v>74</v>
      </c>
      <c r="R6" s="85" t="s">
        <v>75</v>
      </c>
      <c r="S6" s="137" t="s">
        <v>162</v>
      </c>
      <c r="T6" s="717"/>
      <c r="U6" s="717"/>
      <c r="V6" s="715"/>
    </row>
    <row r="7" spans="1:22">
      <c r="A7" s="87">
        <v>1</v>
      </c>
      <c r="B7" s="1" t="s">
        <v>51</v>
      </c>
      <c r="C7" s="88">
        <v>0</v>
      </c>
      <c r="D7" s="76">
        <v>0</v>
      </c>
      <c r="E7" s="76">
        <v>0</v>
      </c>
      <c r="F7" s="76">
        <v>0</v>
      </c>
      <c r="G7" s="76">
        <v>0</v>
      </c>
      <c r="H7" s="76">
        <v>0</v>
      </c>
      <c r="I7" s="76">
        <v>0</v>
      </c>
      <c r="J7" s="76">
        <v>0</v>
      </c>
      <c r="K7" s="76">
        <v>0</v>
      </c>
      <c r="L7" s="89">
        <v>0</v>
      </c>
      <c r="M7" s="88">
        <v>0</v>
      </c>
      <c r="N7" s="76">
        <v>0</v>
      </c>
      <c r="O7" s="76">
        <v>0</v>
      </c>
      <c r="P7" s="76">
        <v>0</v>
      </c>
      <c r="Q7" s="76">
        <v>0</v>
      </c>
      <c r="R7" s="76">
        <v>0</v>
      </c>
      <c r="S7" s="89">
        <v>0</v>
      </c>
      <c r="T7" s="145">
        <v>0</v>
      </c>
      <c r="U7" s="145">
        <v>0</v>
      </c>
      <c r="V7" s="90">
        <f>SUM(C7:S7)</f>
        <v>0</v>
      </c>
    </row>
    <row r="8" spans="1:22">
      <c r="A8" s="87">
        <v>2</v>
      </c>
      <c r="B8" s="1" t="s">
        <v>52</v>
      </c>
      <c r="C8" s="88">
        <v>0</v>
      </c>
      <c r="D8" s="76">
        <v>0</v>
      </c>
      <c r="E8" s="76">
        <v>0</v>
      </c>
      <c r="F8" s="76">
        <v>0</v>
      </c>
      <c r="G8" s="76">
        <v>0</v>
      </c>
      <c r="H8" s="76">
        <v>0</v>
      </c>
      <c r="I8" s="76">
        <v>0</v>
      </c>
      <c r="J8" s="76">
        <v>0</v>
      </c>
      <c r="K8" s="76">
        <v>0</v>
      </c>
      <c r="L8" s="89">
        <v>0</v>
      </c>
      <c r="M8" s="88">
        <v>0</v>
      </c>
      <c r="N8" s="76">
        <v>0</v>
      </c>
      <c r="O8" s="76">
        <v>0</v>
      </c>
      <c r="P8" s="76">
        <v>0</v>
      </c>
      <c r="Q8" s="76">
        <v>0</v>
      </c>
      <c r="R8" s="76">
        <v>0</v>
      </c>
      <c r="S8" s="89">
        <v>0</v>
      </c>
      <c r="T8" s="145">
        <v>0</v>
      </c>
      <c r="U8" s="145">
        <v>0</v>
      </c>
      <c r="V8" s="90">
        <f t="shared" ref="V8:V20" si="0">SUM(C8:S8)</f>
        <v>0</v>
      </c>
    </row>
    <row r="9" spans="1:22">
      <c r="A9" s="87">
        <v>3</v>
      </c>
      <c r="B9" s="1" t="s">
        <v>153</v>
      </c>
      <c r="C9" s="88">
        <v>0</v>
      </c>
      <c r="D9" s="76">
        <v>0</v>
      </c>
      <c r="E9" s="76">
        <v>0</v>
      </c>
      <c r="F9" s="76">
        <v>0</v>
      </c>
      <c r="G9" s="76">
        <v>0</v>
      </c>
      <c r="H9" s="76">
        <v>0</v>
      </c>
      <c r="I9" s="76">
        <v>0</v>
      </c>
      <c r="J9" s="76">
        <v>0</v>
      </c>
      <c r="K9" s="76">
        <v>0</v>
      </c>
      <c r="L9" s="89">
        <v>0</v>
      </c>
      <c r="M9" s="88">
        <v>0</v>
      </c>
      <c r="N9" s="76">
        <v>0</v>
      </c>
      <c r="O9" s="76">
        <v>0</v>
      </c>
      <c r="P9" s="76">
        <v>0</v>
      </c>
      <c r="Q9" s="76">
        <v>0</v>
      </c>
      <c r="R9" s="76">
        <v>0</v>
      </c>
      <c r="S9" s="89">
        <v>0</v>
      </c>
      <c r="T9" s="145">
        <v>0</v>
      </c>
      <c r="U9" s="145">
        <v>0</v>
      </c>
      <c r="V9" s="90">
        <f t="shared" si="0"/>
        <v>0</v>
      </c>
    </row>
    <row r="10" spans="1:22">
      <c r="A10" s="87">
        <v>4</v>
      </c>
      <c r="B10" s="1" t="s">
        <v>53</v>
      </c>
      <c r="C10" s="88">
        <v>0</v>
      </c>
      <c r="D10" s="76">
        <v>0</v>
      </c>
      <c r="E10" s="76">
        <v>0</v>
      </c>
      <c r="F10" s="76">
        <v>0</v>
      </c>
      <c r="G10" s="76">
        <v>0</v>
      </c>
      <c r="H10" s="76">
        <v>0</v>
      </c>
      <c r="I10" s="76">
        <v>0</v>
      </c>
      <c r="J10" s="76">
        <v>0</v>
      </c>
      <c r="K10" s="76">
        <v>0</v>
      </c>
      <c r="L10" s="89">
        <v>0</v>
      </c>
      <c r="M10" s="88">
        <v>0</v>
      </c>
      <c r="N10" s="76">
        <v>0</v>
      </c>
      <c r="O10" s="76">
        <v>0</v>
      </c>
      <c r="P10" s="76">
        <v>0</v>
      </c>
      <c r="Q10" s="76">
        <v>0</v>
      </c>
      <c r="R10" s="76">
        <v>0</v>
      </c>
      <c r="S10" s="89">
        <v>0</v>
      </c>
      <c r="T10" s="145">
        <v>0</v>
      </c>
      <c r="U10" s="145">
        <v>0</v>
      </c>
      <c r="V10" s="90">
        <f t="shared" si="0"/>
        <v>0</v>
      </c>
    </row>
    <row r="11" spans="1:22">
      <c r="A11" s="87">
        <v>5</v>
      </c>
      <c r="B11" s="1" t="s">
        <v>54</v>
      </c>
      <c r="C11" s="88">
        <v>0</v>
      </c>
      <c r="D11" s="76">
        <v>0</v>
      </c>
      <c r="E11" s="76">
        <v>0</v>
      </c>
      <c r="F11" s="76">
        <v>0</v>
      </c>
      <c r="G11" s="76">
        <v>0</v>
      </c>
      <c r="H11" s="76">
        <v>0</v>
      </c>
      <c r="I11" s="76">
        <v>0</v>
      </c>
      <c r="J11" s="76">
        <v>0</v>
      </c>
      <c r="K11" s="76">
        <v>0</v>
      </c>
      <c r="L11" s="89">
        <v>0</v>
      </c>
      <c r="M11" s="88">
        <v>0</v>
      </c>
      <c r="N11" s="76">
        <v>0</v>
      </c>
      <c r="O11" s="76">
        <v>0</v>
      </c>
      <c r="P11" s="76">
        <v>0</v>
      </c>
      <c r="Q11" s="76">
        <v>0</v>
      </c>
      <c r="R11" s="76">
        <v>0</v>
      </c>
      <c r="S11" s="89">
        <v>0</v>
      </c>
      <c r="T11" s="145">
        <v>0</v>
      </c>
      <c r="U11" s="145">
        <v>0</v>
      </c>
      <c r="V11" s="90">
        <f t="shared" si="0"/>
        <v>0</v>
      </c>
    </row>
    <row r="12" spans="1:22">
      <c r="A12" s="87">
        <v>6</v>
      </c>
      <c r="B12" s="1" t="s">
        <v>55</v>
      </c>
      <c r="C12" s="88">
        <v>0</v>
      </c>
      <c r="D12" s="76">
        <v>0</v>
      </c>
      <c r="E12" s="76">
        <v>0</v>
      </c>
      <c r="F12" s="76">
        <v>0</v>
      </c>
      <c r="G12" s="76">
        <v>0</v>
      </c>
      <c r="H12" s="76">
        <v>0</v>
      </c>
      <c r="I12" s="76">
        <v>0</v>
      </c>
      <c r="J12" s="76">
        <v>0</v>
      </c>
      <c r="K12" s="76">
        <v>0</v>
      </c>
      <c r="L12" s="89">
        <v>0</v>
      </c>
      <c r="M12" s="88">
        <v>0</v>
      </c>
      <c r="N12" s="76">
        <v>0</v>
      </c>
      <c r="O12" s="76">
        <v>0</v>
      </c>
      <c r="P12" s="76">
        <v>0</v>
      </c>
      <c r="Q12" s="76">
        <v>0</v>
      </c>
      <c r="R12" s="76">
        <v>0</v>
      </c>
      <c r="S12" s="89">
        <v>0</v>
      </c>
      <c r="T12" s="145">
        <v>0</v>
      </c>
      <c r="U12" s="145">
        <v>0</v>
      </c>
      <c r="V12" s="90">
        <f t="shared" si="0"/>
        <v>0</v>
      </c>
    </row>
    <row r="13" spans="1:22">
      <c r="A13" s="87">
        <v>7</v>
      </c>
      <c r="B13" s="1" t="s">
        <v>56</v>
      </c>
      <c r="C13" s="88">
        <v>0</v>
      </c>
      <c r="D13" s="76">
        <v>1419695.3100000003</v>
      </c>
      <c r="E13" s="76">
        <v>0</v>
      </c>
      <c r="F13" s="76">
        <v>0</v>
      </c>
      <c r="G13" s="76">
        <v>0</v>
      </c>
      <c r="H13" s="76">
        <v>0</v>
      </c>
      <c r="I13" s="76">
        <v>0</v>
      </c>
      <c r="J13" s="76">
        <v>0</v>
      </c>
      <c r="K13" s="76">
        <v>0</v>
      </c>
      <c r="L13" s="89">
        <v>0</v>
      </c>
      <c r="M13" s="88">
        <v>0</v>
      </c>
      <c r="N13" s="76">
        <v>0</v>
      </c>
      <c r="O13" s="76">
        <v>0</v>
      </c>
      <c r="P13" s="76">
        <v>0</v>
      </c>
      <c r="Q13" s="76">
        <v>0</v>
      </c>
      <c r="R13" s="76">
        <v>0</v>
      </c>
      <c r="S13" s="89">
        <v>0</v>
      </c>
      <c r="T13" s="145">
        <v>1281151.3100000003</v>
      </c>
      <c r="U13" s="145">
        <v>138544</v>
      </c>
      <c r="V13" s="90">
        <f>SUM(C13:S13)</f>
        <v>1419695.3100000003</v>
      </c>
    </row>
    <row r="14" spans="1:22">
      <c r="A14" s="87">
        <v>8</v>
      </c>
      <c r="B14" s="1" t="s">
        <v>57</v>
      </c>
      <c r="C14" s="88">
        <v>0</v>
      </c>
      <c r="D14" s="76">
        <v>326174.76</v>
      </c>
      <c r="E14" s="76">
        <v>0</v>
      </c>
      <c r="F14" s="76">
        <v>0</v>
      </c>
      <c r="G14" s="76">
        <v>0</v>
      </c>
      <c r="H14" s="76">
        <v>0</v>
      </c>
      <c r="I14" s="76">
        <v>0</v>
      </c>
      <c r="J14" s="76">
        <v>0</v>
      </c>
      <c r="K14" s="76">
        <v>0</v>
      </c>
      <c r="L14" s="89">
        <v>0</v>
      </c>
      <c r="M14" s="88">
        <v>0</v>
      </c>
      <c r="N14" s="76">
        <v>0</v>
      </c>
      <c r="O14" s="76">
        <v>0</v>
      </c>
      <c r="P14" s="76">
        <v>0</v>
      </c>
      <c r="Q14" s="76">
        <v>0</v>
      </c>
      <c r="R14" s="76">
        <v>0</v>
      </c>
      <c r="S14" s="89">
        <v>0</v>
      </c>
      <c r="T14" s="145">
        <v>0</v>
      </c>
      <c r="U14" s="145">
        <v>0</v>
      </c>
      <c r="V14" s="90">
        <f t="shared" si="0"/>
        <v>326174.76</v>
      </c>
    </row>
    <row r="15" spans="1:22">
      <c r="A15" s="87">
        <v>9</v>
      </c>
      <c r="B15" s="1" t="s">
        <v>58</v>
      </c>
      <c r="C15" s="88">
        <v>0</v>
      </c>
      <c r="D15" s="76">
        <v>0</v>
      </c>
      <c r="E15" s="76">
        <v>0</v>
      </c>
      <c r="F15" s="76">
        <v>0</v>
      </c>
      <c r="G15" s="76">
        <v>0</v>
      </c>
      <c r="H15" s="76">
        <v>0</v>
      </c>
      <c r="I15" s="76">
        <v>0</v>
      </c>
      <c r="J15" s="76">
        <v>0</v>
      </c>
      <c r="K15" s="76">
        <v>0</v>
      </c>
      <c r="L15" s="89">
        <v>0</v>
      </c>
      <c r="M15" s="88">
        <v>0</v>
      </c>
      <c r="N15" s="76">
        <v>0</v>
      </c>
      <c r="O15" s="76">
        <v>0</v>
      </c>
      <c r="P15" s="76">
        <v>0</v>
      </c>
      <c r="Q15" s="76">
        <v>0</v>
      </c>
      <c r="R15" s="76">
        <v>0</v>
      </c>
      <c r="S15" s="89">
        <v>0</v>
      </c>
      <c r="T15" s="145">
        <v>0</v>
      </c>
      <c r="U15" s="145">
        <v>0</v>
      </c>
      <c r="V15" s="90">
        <f t="shared" si="0"/>
        <v>0</v>
      </c>
    </row>
    <row r="16" spans="1:22">
      <c r="A16" s="87">
        <v>10</v>
      </c>
      <c r="B16" s="1" t="s">
        <v>59</v>
      </c>
      <c r="C16" s="88">
        <v>0</v>
      </c>
      <c r="D16" s="76">
        <v>0</v>
      </c>
      <c r="E16" s="76">
        <v>0</v>
      </c>
      <c r="F16" s="76">
        <v>0</v>
      </c>
      <c r="G16" s="76">
        <v>0</v>
      </c>
      <c r="H16" s="76">
        <v>0</v>
      </c>
      <c r="I16" s="76">
        <v>0</v>
      </c>
      <c r="J16" s="76">
        <v>0</v>
      </c>
      <c r="K16" s="76">
        <v>0</v>
      </c>
      <c r="L16" s="89">
        <v>0</v>
      </c>
      <c r="M16" s="88">
        <v>0</v>
      </c>
      <c r="N16" s="76">
        <v>0</v>
      </c>
      <c r="O16" s="76">
        <v>0</v>
      </c>
      <c r="P16" s="76">
        <v>0</v>
      </c>
      <c r="Q16" s="76">
        <v>0</v>
      </c>
      <c r="R16" s="76">
        <v>0</v>
      </c>
      <c r="S16" s="89">
        <v>0</v>
      </c>
      <c r="T16" s="145">
        <v>0</v>
      </c>
      <c r="U16" s="145">
        <v>0</v>
      </c>
      <c r="V16" s="90">
        <f t="shared" si="0"/>
        <v>0</v>
      </c>
    </row>
    <row r="17" spans="1:22">
      <c r="A17" s="87">
        <v>11</v>
      </c>
      <c r="B17" s="1" t="s">
        <v>60</v>
      </c>
      <c r="C17" s="88">
        <v>0</v>
      </c>
      <c r="D17" s="76">
        <v>0</v>
      </c>
      <c r="E17" s="76">
        <v>0</v>
      </c>
      <c r="F17" s="76">
        <v>0</v>
      </c>
      <c r="G17" s="76">
        <v>0</v>
      </c>
      <c r="H17" s="76">
        <v>0</v>
      </c>
      <c r="I17" s="76">
        <v>0</v>
      </c>
      <c r="J17" s="76">
        <v>0</v>
      </c>
      <c r="K17" s="76">
        <v>0</v>
      </c>
      <c r="L17" s="89">
        <v>0</v>
      </c>
      <c r="M17" s="88">
        <v>0</v>
      </c>
      <c r="N17" s="76">
        <v>0</v>
      </c>
      <c r="O17" s="76">
        <v>0</v>
      </c>
      <c r="P17" s="76">
        <v>0</v>
      </c>
      <c r="Q17" s="76">
        <v>0</v>
      </c>
      <c r="R17" s="76">
        <v>0</v>
      </c>
      <c r="S17" s="89">
        <v>0</v>
      </c>
      <c r="T17" s="145">
        <v>0</v>
      </c>
      <c r="U17" s="145">
        <v>0</v>
      </c>
      <c r="V17" s="90">
        <f t="shared" si="0"/>
        <v>0</v>
      </c>
    </row>
    <row r="18" spans="1:22">
      <c r="A18" s="87">
        <v>12</v>
      </c>
      <c r="B18" s="1" t="s">
        <v>61</v>
      </c>
      <c r="C18" s="88">
        <v>0</v>
      </c>
      <c r="D18" s="76">
        <v>0</v>
      </c>
      <c r="E18" s="76">
        <v>0</v>
      </c>
      <c r="F18" s="76">
        <v>0</v>
      </c>
      <c r="G18" s="76">
        <v>0</v>
      </c>
      <c r="H18" s="76">
        <v>0</v>
      </c>
      <c r="I18" s="76">
        <v>0</v>
      </c>
      <c r="J18" s="76">
        <v>0</v>
      </c>
      <c r="K18" s="76">
        <v>0</v>
      </c>
      <c r="L18" s="89">
        <v>0</v>
      </c>
      <c r="M18" s="88">
        <v>0</v>
      </c>
      <c r="N18" s="76">
        <v>0</v>
      </c>
      <c r="O18" s="76">
        <v>0</v>
      </c>
      <c r="P18" s="76">
        <v>0</v>
      </c>
      <c r="Q18" s="76">
        <v>0</v>
      </c>
      <c r="R18" s="76">
        <v>0</v>
      </c>
      <c r="S18" s="89">
        <v>0</v>
      </c>
      <c r="T18" s="145">
        <v>0</v>
      </c>
      <c r="U18" s="145">
        <v>0</v>
      </c>
      <c r="V18" s="90">
        <f t="shared" si="0"/>
        <v>0</v>
      </c>
    </row>
    <row r="19" spans="1:22">
      <c r="A19" s="87">
        <v>13</v>
      </c>
      <c r="B19" s="1" t="s">
        <v>62</v>
      </c>
      <c r="C19" s="88">
        <v>0</v>
      </c>
      <c r="D19" s="76">
        <v>0</v>
      </c>
      <c r="E19" s="76">
        <v>0</v>
      </c>
      <c r="F19" s="76">
        <v>0</v>
      </c>
      <c r="G19" s="76">
        <v>0</v>
      </c>
      <c r="H19" s="76">
        <v>0</v>
      </c>
      <c r="I19" s="76">
        <v>0</v>
      </c>
      <c r="J19" s="76">
        <v>0</v>
      </c>
      <c r="K19" s="76">
        <v>0</v>
      </c>
      <c r="L19" s="89">
        <v>0</v>
      </c>
      <c r="M19" s="88">
        <v>0</v>
      </c>
      <c r="N19" s="76">
        <v>0</v>
      </c>
      <c r="O19" s="76">
        <v>0</v>
      </c>
      <c r="P19" s="76">
        <v>0</v>
      </c>
      <c r="Q19" s="76">
        <v>0</v>
      </c>
      <c r="R19" s="76">
        <v>0</v>
      </c>
      <c r="S19" s="89">
        <v>0</v>
      </c>
      <c r="T19" s="145">
        <v>0</v>
      </c>
      <c r="U19" s="145">
        <v>0</v>
      </c>
      <c r="V19" s="90">
        <f t="shared" si="0"/>
        <v>0</v>
      </c>
    </row>
    <row r="20" spans="1:22">
      <c r="A20" s="87">
        <v>14</v>
      </c>
      <c r="B20" s="1" t="s">
        <v>63</v>
      </c>
      <c r="C20" s="88">
        <v>0</v>
      </c>
      <c r="D20" s="76">
        <v>70561.73000000001</v>
      </c>
      <c r="E20" s="76">
        <v>0</v>
      </c>
      <c r="F20" s="76">
        <v>0</v>
      </c>
      <c r="G20" s="76">
        <v>0</v>
      </c>
      <c r="H20" s="76">
        <v>0</v>
      </c>
      <c r="I20" s="76">
        <v>0</v>
      </c>
      <c r="J20" s="76">
        <v>0</v>
      </c>
      <c r="K20" s="76">
        <v>0</v>
      </c>
      <c r="L20" s="89">
        <v>0</v>
      </c>
      <c r="M20" s="88">
        <v>0</v>
      </c>
      <c r="N20" s="76">
        <v>0</v>
      </c>
      <c r="O20" s="76">
        <v>0</v>
      </c>
      <c r="P20" s="76">
        <v>0</v>
      </c>
      <c r="Q20" s="76">
        <v>0</v>
      </c>
      <c r="R20" s="76">
        <v>0</v>
      </c>
      <c r="S20" s="89">
        <v>0</v>
      </c>
      <c r="T20" s="145">
        <v>0</v>
      </c>
      <c r="U20" s="145">
        <v>0</v>
      </c>
      <c r="V20" s="90">
        <f t="shared" si="0"/>
        <v>70561.73000000001</v>
      </c>
    </row>
    <row r="21" spans="1:22" ht="13.8" thickBot="1">
      <c r="A21" s="77"/>
      <c r="B21" s="91" t="s">
        <v>64</v>
      </c>
      <c r="C21" s="92">
        <f>SUM(C7:C20)</f>
        <v>0</v>
      </c>
      <c r="D21" s="79">
        <f t="shared" ref="D21:V21" si="1">SUM(D7:D20)</f>
        <v>1816431.8000000003</v>
      </c>
      <c r="E21" s="79">
        <f t="shared" si="1"/>
        <v>0</v>
      </c>
      <c r="F21" s="79">
        <f t="shared" si="1"/>
        <v>0</v>
      </c>
      <c r="G21" s="79">
        <f t="shared" si="1"/>
        <v>0</v>
      </c>
      <c r="H21" s="79">
        <f t="shared" si="1"/>
        <v>0</v>
      </c>
      <c r="I21" s="79">
        <f t="shared" si="1"/>
        <v>0</v>
      </c>
      <c r="J21" s="79">
        <f t="shared" si="1"/>
        <v>0</v>
      </c>
      <c r="K21" s="79">
        <f t="shared" si="1"/>
        <v>0</v>
      </c>
      <c r="L21" s="93">
        <f t="shared" si="1"/>
        <v>0</v>
      </c>
      <c r="M21" s="92">
        <f t="shared" si="1"/>
        <v>0</v>
      </c>
      <c r="N21" s="79">
        <f t="shared" si="1"/>
        <v>0</v>
      </c>
      <c r="O21" s="79">
        <f t="shared" si="1"/>
        <v>0</v>
      </c>
      <c r="P21" s="79">
        <f t="shared" si="1"/>
        <v>0</v>
      </c>
      <c r="Q21" s="79">
        <f t="shared" si="1"/>
        <v>0</v>
      </c>
      <c r="R21" s="79">
        <f t="shared" si="1"/>
        <v>0</v>
      </c>
      <c r="S21" s="93">
        <f>SUM(S7:S20)</f>
        <v>0</v>
      </c>
      <c r="T21" s="93">
        <f>SUM(T7:T20)</f>
        <v>1281151.3100000003</v>
      </c>
      <c r="U21" s="93">
        <f t="shared" ref="U21" si="2">SUM(U7:U20)</f>
        <v>138544</v>
      </c>
      <c r="V21" s="94">
        <f t="shared" si="1"/>
        <v>1816431.8000000003</v>
      </c>
    </row>
    <row r="24" spans="1:22">
      <c r="C24" s="26"/>
      <c r="D24" s="26"/>
      <c r="E24" s="26"/>
    </row>
    <row r="25" spans="1:22">
      <c r="A25" s="42"/>
      <c r="B25" s="42"/>
      <c r="D25" s="26"/>
      <c r="E25" s="26"/>
    </row>
    <row r="26" spans="1:22">
      <c r="A26" s="42"/>
      <c r="B26" s="27"/>
      <c r="D26" s="26"/>
      <c r="E26" s="26"/>
    </row>
    <row r="27" spans="1:22">
      <c r="A27" s="42"/>
      <c r="B27" s="42"/>
      <c r="D27" s="26"/>
      <c r="E27" s="26"/>
    </row>
    <row r="28" spans="1:22">
      <c r="A28" s="42"/>
      <c r="B28" s="2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A24" sqref="A24"/>
    </sheetView>
  </sheetViews>
  <sheetFormatPr defaultColWidth="9.21875" defaultRowHeight="13.8"/>
  <cols>
    <col min="1" max="1" width="10.5546875" style="4" bestFit="1" customWidth="1"/>
    <col min="2" max="2" width="101.77734375" style="4" customWidth="1"/>
    <col min="3" max="3" width="13.77734375" style="124" customWidth="1"/>
    <col min="4" max="4" width="14.77734375" style="124" bestFit="1" customWidth="1"/>
    <col min="5" max="5" width="17.77734375" style="124" customWidth="1"/>
    <col min="6" max="6" width="15.77734375" style="124" customWidth="1"/>
    <col min="7" max="7" width="17.44140625" style="124" customWidth="1"/>
    <col min="8" max="8" width="15.21875" style="124" customWidth="1"/>
    <col min="9" max="16384" width="9.21875" style="18"/>
  </cols>
  <sheetData>
    <row r="1" spans="1:9">
      <c r="A1" s="2" t="s">
        <v>30</v>
      </c>
      <c r="B1" s="4" t="str">
        <f>'Info '!C2</f>
        <v>JSC Silk Bank</v>
      </c>
      <c r="C1" s="3"/>
    </row>
    <row r="2" spans="1:9">
      <c r="A2" s="2" t="s">
        <v>31</v>
      </c>
      <c r="B2" s="566">
        <f>'1. key ratios '!B2</f>
        <v>45930</v>
      </c>
      <c r="C2" s="241"/>
    </row>
    <row r="4" spans="1:9" ht="14.4" thickBot="1">
      <c r="A4" s="2" t="s">
        <v>150</v>
      </c>
      <c r="B4" s="80" t="s">
        <v>239</v>
      </c>
    </row>
    <row r="5" spans="1:9">
      <c r="A5" s="81"/>
      <c r="B5" s="95"/>
      <c r="C5" s="146" t="s">
        <v>0</v>
      </c>
      <c r="D5" s="146" t="s">
        <v>1</v>
      </c>
      <c r="E5" s="146" t="s">
        <v>2</v>
      </c>
      <c r="F5" s="146" t="s">
        <v>3</v>
      </c>
      <c r="G5" s="147" t="s">
        <v>4</v>
      </c>
      <c r="H5" s="148" t="s">
        <v>5</v>
      </c>
      <c r="I5" s="96"/>
    </row>
    <row r="6" spans="1:9" s="96" customFormat="1" ht="12.75" customHeight="1">
      <c r="A6" s="97"/>
      <c r="B6" s="720" t="s">
        <v>149</v>
      </c>
      <c r="C6" s="706" t="s">
        <v>232</v>
      </c>
      <c r="D6" s="722" t="s">
        <v>231</v>
      </c>
      <c r="E6" s="723"/>
      <c r="F6" s="706" t="s">
        <v>236</v>
      </c>
      <c r="G6" s="706" t="s">
        <v>237</v>
      </c>
      <c r="H6" s="718" t="s">
        <v>235</v>
      </c>
    </row>
    <row r="7" spans="1:9" ht="41.4">
      <c r="A7" s="99"/>
      <c r="B7" s="721"/>
      <c r="C7" s="707"/>
      <c r="D7" s="149" t="s">
        <v>234</v>
      </c>
      <c r="E7" s="149" t="s">
        <v>233</v>
      </c>
      <c r="F7" s="707"/>
      <c r="G7" s="707"/>
      <c r="H7" s="719"/>
      <c r="I7" s="96"/>
    </row>
    <row r="8" spans="1:9">
      <c r="A8" s="97">
        <v>1</v>
      </c>
      <c r="B8" s="1" t="s">
        <v>51</v>
      </c>
      <c r="C8" s="636">
        <v>20100083.116620496</v>
      </c>
      <c r="D8" s="636"/>
      <c r="E8" s="636"/>
      <c r="F8" s="636">
        <v>3096339.1399999969</v>
      </c>
      <c r="G8" s="637">
        <v>3096339.1399999969</v>
      </c>
      <c r="H8" s="151">
        <f>G8/(C8+E8)</f>
        <v>0.15404608637860182</v>
      </c>
    </row>
    <row r="9" spans="1:9" ht="15" customHeight="1">
      <c r="A9" s="97">
        <v>2</v>
      </c>
      <c r="B9" s="1" t="s">
        <v>52</v>
      </c>
      <c r="C9" s="636">
        <v>0</v>
      </c>
      <c r="D9" s="636"/>
      <c r="E9" s="636"/>
      <c r="F9" s="636">
        <v>0</v>
      </c>
      <c r="G9" s="637">
        <v>0</v>
      </c>
      <c r="H9" s="151" t="e">
        <f t="shared" ref="H9:H21" si="0">G9/(C9+E9)</f>
        <v>#DIV/0!</v>
      </c>
    </row>
    <row r="10" spans="1:9">
      <c r="A10" s="97">
        <v>3</v>
      </c>
      <c r="B10" s="1" t="s">
        <v>153</v>
      </c>
      <c r="C10" s="636">
        <v>0</v>
      </c>
      <c r="D10" s="636"/>
      <c r="E10" s="636"/>
      <c r="F10" s="636">
        <v>0</v>
      </c>
      <c r="G10" s="637">
        <v>0</v>
      </c>
      <c r="H10" s="151" t="e">
        <f t="shared" si="0"/>
        <v>#DIV/0!</v>
      </c>
    </row>
    <row r="11" spans="1:9">
      <c r="A11" s="97">
        <v>4</v>
      </c>
      <c r="B11" s="1" t="s">
        <v>53</v>
      </c>
      <c r="C11" s="636">
        <v>0</v>
      </c>
      <c r="D11" s="636"/>
      <c r="E11" s="636"/>
      <c r="F11" s="636">
        <v>0</v>
      </c>
      <c r="G11" s="637">
        <v>0</v>
      </c>
      <c r="H11" s="151" t="e">
        <f t="shared" si="0"/>
        <v>#DIV/0!</v>
      </c>
    </row>
    <row r="12" spans="1:9">
      <c r="A12" s="97">
        <v>5</v>
      </c>
      <c r="B12" s="1" t="s">
        <v>54</v>
      </c>
      <c r="C12" s="636">
        <v>0</v>
      </c>
      <c r="D12" s="636"/>
      <c r="E12" s="636"/>
      <c r="F12" s="636">
        <v>0</v>
      </c>
      <c r="G12" s="637">
        <v>0</v>
      </c>
      <c r="H12" s="151" t="e">
        <f t="shared" si="0"/>
        <v>#DIV/0!</v>
      </c>
    </row>
    <row r="13" spans="1:9">
      <c r="A13" s="97">
        <v>6</v>
      </c>
      <c r="B13" s="1" t="s">
        <v>55</v>
      </c>
      <c r="C13" s="636">
        <v>33902461.669999979</v>
      </c>
      <c r="D13" s="636"/>
      <c r="E13" s="636"/>
      <c r="F13" s="636">
        <v>33500036.085999969</v>
      </c>
      <c r="G13" s="637">
        <v>33500036.085999969</v>
      </c>
      <c r="H13" s="151">
        <f t="shared" si="0"/>
        <v>0.9881299007748422</v>
      </c>
    </row>
    <row r="14" spans="1:9">
      <c r="A14" s="97">
        <v>7</v>
      </c>
      <c r="B14" s="1" t="s">
        <v>56</v>
      </c>
      <c r="C14" s="636">
        <v>35502076.920000002</v>
      </c>
      <c r="D14" s="636">
        <v>17674223.978700712</v>
      </c>
      <c r="E14" s="636">
        <v>425172.37673829147</v>
      </c>
      <c r="F14" s="636">
        <v>35502076.920000002</v>
      </c>
      <c r="G14" s="637">
        <v>34220925.609999999</v>
      </c>
      <c r="H14" s="151">
        <f t="shared" si="0"/>
        <v>0.95250614171307546</v>
      </c>
    </row>
    <row r="15" spans="1:9">
      <c r="A15" s="97">
        <v>8</v>
      </c>
      <c r="B15" s="1" t="s">
        <v>57</v>
      </c>
      <c r="C15" s="636">
        <v>63692628.759999998</v>
      </c>
      <c r="D15" s="636"/>
      <c r="E15" s="636"/>
      <c r="F15" s="636">
        <v>47769471.57</v>
      </c>
      <c r="G15" s="637">
        <v>47443296.810000002</v>
      </c>
      <c r="H15" s="151">
        <f t="shared" si="0"/>
        <v>0.74487892451057325</v>
      </c>
    </row>
    <row r="16" spans="1:9">
      <c r="A16" s="97">
        <v>9</v>
      </c>
      <c r="B16" s="1" t="s">
        <v>58</v>
      </c>
      <c r="C16" s="636">
        <v>0</v>
      </c>
      <c r="D16" s="636"/>
      <c r="E16" s="636"/>
      <c r="F16" s="636">
        <v>0</v>
      </c>
      <c r="G16" s="637">
        <v>0</v>
      </c>
      <c r="H16" s="151" t="e">
        <f t="shared" si="0"/>
        <v>#DIV/0!</v>
      </c>
    </row>
    <row r="17" spans="1:8">
      <c r="A17" s="97">
        <v>10</v>
      </c>
      <c r="B17" s="1" t="s">
        <v>59</v>
      </c>
      <c r="C17" s="636">
        <v>2497439.19</v>
      </c>
      <c r="D17" s="636"/>
      <c r="E17" s="636"/>
      <c r="F17" s="636">
        <v>2497439.19</v>
      </c>
      <c r="G17" s="637">
        <v>2497439.19</v>
      </c>
      <c r="H17" s="151">
        <f t="shared" si="0"/>
        <v>1</v>
      </c>
    </row>
    <row r="18" spans="1:8">
      <c r="A18" s="97">
        <v>11</v>
      </c>
      <c r="B18" s="1" t="s">
        <v>60</v>
      </c>
      <c r="C18" s="636">
        <v>0</v>
      </c>
      <c r="D18" s="636"/>
      <c r="E18" s="636"/>
      <c r="F18" s="636">
        <v>0</v>
      </c>
      <c r="G18" s="637">
        <v>0</v>
      </c>
      <c r="H18" s="151" t="e">
        <f t="shared" si="0"/>
        <v>#DIV/0!</v>
      </c>
    </row>
    <row r="19" spans="1:8">
      <c r="A19" s="97">
        <v>12</v>
      </c>
      <c r="B19" s="1" t="s">
        <v>61</v>
      </c>
      <c r="C19" s="636">
        <v>0</v>
      </c>
      <c r="D19" s="636"/>
      <c r="E19" s="636"/>
      <c r="F19" s="636">
        <v>0</v>
      </c>
      <c r="G19" s="637">
        <v>0</v>
      </c>
      <c r="H19" s="151" t="e">
        <f t="shared" si="0"/>
        <v>#DIV/0!</v>
      </c>
    </row>
    <row r="20" spans="1:8">
      <c r="A20" s="97">
        <v>13</v>
      </c>
      <c r="B20" s="1" t="s">
        <v>144</v>
      </c>
      <c r="C20" s="636">
        <v>0</v>
      </c>
      <c r="D20" s="636"/>
      <c r="E20" s="636"/>
      <c r="F20" s="636">
        <v>0</v>
      </c>
      <c r="G20" s="637">
        <v>0</v>
      </c>
      <c r="H20" s="151" t="e">
        <f t="shared" si="0"/>
        <v>#DIV/0!</v>
      </c>
    </row>
    <row r="21" spans="1:8">
      <c r="A21" s="97">
        <v>14</v>
      </c>
      <c r="B21" s="1" t="s">
        <v>63</v>
      </c>
      <c r="C21" s="636">
        <v>31322503.025168013</v>
      </c>
      <c r="D21" s="636"/>
      <c r="E21" s="636"/>
      <c r="F21" s="636">
        <v>25797179.98516801</v>
      </c>
      <c r="G21" s="637">
        <v>25726618.25516801</v>
      </c>
      <c r="H21" s="151">
        <f t="shared" si="0"/>
        <v>0.82134618151353866</v>
      </c>
    </row>
    <row r="22" spans="1:8" ht="14.4" thickBot="1">
      <c r="A22" s="100"/>
      <c r="B22" s="101" t="s">
        <v>64</v>
      </c>
      <c r="C22" s="150">
        <f>SUM(C8:C21)</f>
        <v>187017192.68178847</v>
      </c>
      <c r="D22" s="150">
        <f>SUM(D8:D21)</f>
        <v>17674223.978700712</v>
      </c>
      <c r="E22" s="150">
        <f>SUM(E8:E21)</f>
        <v>425172.37673829147</v>
      </c>
      <c r="F22" s="150">
        <f>SUM(F8:F21)</f>
        <v>148162542.89116797</v>
      </c>
      <c r="G22" s="150">
        <f>SUM(G8:G21)</f>
        <v>146484655.09116799</v>
      </c>
      <c r="H22" s="152">
        <f>G22/(C22+E22)</f>
        <v>0.7814917137085301</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H27" sqref="H27"/>
    </sheetView>
  </sheetViews>
  <sheetFormatPr defaultColWidth="9.21875" defaultRowHeight="13.8"/>
  <cols>
    <col min="1" max="1" width="10.5546875" style="124" bestFit="1" customWidth="1"/>
    <col min="2" max="2" width="104.21875" style="124" customWidth="1"/>
    <col min="3" max="11" width="12.77734375" style="124" customWidth="1"/>
    <col min="12" max="16384" width="9.21875" style="124"/>
  </cols>
  <sheetData>
    <row r="1" spans="1:11">
      <c r="A1" s="124" t="s">
        <v>30</v>
      </c>
      <c r="B1" s="3" t="str">
        <f>'Info '!C2</f>
        <v>JSC Silk Bank</v>
      </c>
    </row>
    <row r="2" spans="1:11">
      <c r="A2" s="124" t="s">
        <v>31</v>
      </c>
      <c r="B2" s="566">
        <f>'1. key ratios '!B2</f>
        <v>45930</v>
      </c>
    </row>
    <row r="4" spans="1:11" ht="14.4" thickBot="1">
      <c r="A4" s="124" t="s">
        <v>146</v>
      </c>
      <c r="B4" s="185" t="s">
        <v>240</v>
      </c>
    </row>
    <row r="5" spans="1:11" ht="30" customHeight="1">
      <c r="A5" s="724"/>
      <c r="B5" s="725"/>
      <c r="C5" s="726" t="s">
        <v>292</v>
      </c>
      <c r="D5" s="726"/>
      <c r="E5" s="726"/>
      <c r="F5" s="726" t="s">
        <v>293</v>
      </c>
      <c r="G5" s="726"/>
      <c r="H5" s="726"/>
      <c r="I5" s="726" t="s">
        <v>294</v>
      </c>
      <c r="J5" s="726"/>
      <c r="K5" s="727"/>
    </row>
    <row r="6" spans="1:11">
      <c r="A6" s="163"/>
      <c r="B6" s="164"/>
      <c r="C6" s="20" t="s">
        <v>32</v>
      </c>
      <c r="D6" s="20" t="s">
        <v>33</v>
      </c>
      <c r="E6" s="20" t="s">
        <v>34</v>
      </c>
      <c r="F6" s="20" t="s">
        <v>32</v>
      </c>
      <c r="G6" s="20" t="s">
        <v>33</v>
      </c>
      <c r="H6" s="20" t="s">
        <v>34</v>
      </c>
      <c r="I6" s="20" t="s">
        <v>32</v>
      </c>
      <c r="J6" s="20" t="s">
        <v>33</v>
      </c>
      <c r="K6" s="20" t="s">
        <v>34</v>
      </c>
    </row>
    <row r="7" spans="1:11">
      <c r="A7" s="165" t="s">
        <v>243</v>
      </c>
      <c r="B7" s="166"/>
      <c r="C7" s="166"/>
      <c r="D7" s="166"/>
      <c r="E7" s="166"/>
      <c r="F7" s="166"/>
      <c r="G7" s="166"/>
      <c r="H7" s="166"/>
      <c r="I7" s="166"/>
      <c r="J7" s="166"/>
      <c r="K7" s="167"/>
    </row>
    <row r="8" spans="1:11">
      <c r="A8" s="168">
        <v>1</v>
      </c>
      <c r="B8" s="169" t="s">
        <v>241</v>
      </c>
      <c r="C8" s="814"/>
      <c r="D8" s="814"/>
      <c r="E8" s="814"/>
      <c r="F8" s="815">
        <v>18197144.810000002</v>
      </c>
      <c r="G8" s="815">
        <v>29489216.620000001</v>
      </c>
      <c r="H8" s="815">
        <v>47686361.430000007</v>
      </c>
      <c r="I8" s="815">
        <v>15672890.200000001</v>
      </c>
      <c r="J8" s="815">
        <v>8631818.5199999996</v>
      </c>
      <c r="K8" s="816">
        <v>24304708.719999999</v>
      </c>
    </row>
    <row r="9" spans="1:11">
      <c r="A9" s="165" t="s">
        <v>244</v>
      </c>
      <c r="B9" s="166"/>
      <c r="C9" s="817"/>
      <c r="D9" s="817"/>
      <c r="E9" s="817"/>
      <c r="F9" s="817"/>
      <c r="G9" s="817"/>
      <c r="H9" s="817"/>
      <c r="I9" s="817"/>
      <c r="J9" s="817"/>
      <c r="K9" s="818"/>
    </row>
    <row r="10" spans="1:11">
      <c r="A10" s="171">
        <v>2</v>
      </c>
      <c r="B10" s="172" t="s">
        <v>252</v>
      </c>
      <c r="C10" s="819">
        <v>24344425.130000003</v>
      </c>
      <c r="D10" s="820">
        <v>14022981.059999999</v>
      </c>
      <c r="E10" s="820">
        <v>38367406.189999998</v>
      </c>
      <c r="F10" s="820">
        <v>1229522.3557500003</v>
      </c>
      <c r="G10" s="820">
        <v>1161413.3809999998</v>
      </c>
      <c r="H10" s="820">
        <v>2390935.7367500002</v>
      </c>
      <c r="I10" s="820">
        <v>247659.12750000003</v>
      </c>
      <c r="J10" s="820">
        <v>204633.3665</v>
      </c>
      <c r="K10" s="821">
        <v>452292.49400000006</v>
      </c>
    </row>
    <row r="11" spans="1:11">
      <c r="A11" s="171">
        <v>3</v>
      </c>
      <c r="B11" s="172" t="s">
        <v>246</v>
      </c>
      <c r="C11" s="819">
        <v>51567259.969999991</v>
      </c>
      <c r="D11" s="820">
        <v>15199012.289999999</v>
      </c>
      <c r="E11" s="820">
        <v>66766272.25999999</v>
      </c>
      <c r="F11" s="820">
        <v>8511224.80975</v>
      </c>
      <c r="G11" s="820">
        <v>9199540.0285</v>
      </c>
      <c r="H11" s="820">
        <v>17710764.83825</v>
      </c>
      <c r="I11" s="820">
        <v>4021000.0359999998</v>
      </c>
      <c r="J11" s="820">
        <v>3312717.9270000006</v>
      </c>
      <c r="K11" s="821">
        <v>7333717.9630000005</v>
      </c>
    </row>
    <row r="12" spans="1:11">
      <c r="A12" s="171">
        <v>4</v>
      </c>
      <c r="B12" s="172" t="s">
        <v>247</v>
      </c>
      <c r="C12" s="819">
        <v>0</v>
      </c>
      <c r="D12" s="820">
        <v>0</v>
      </c>
      <c r="E12" s="820">
        <v>0</v>
      </c>
      <c r="F12" s="820">
        <v>0</v>
      </c>
      <c r="G12" s="820">
        <v>0</v>
      </c>
      <c r="H12" s="820">
        <v>0</v>
      </c>
      <c r="I12" s="820">
        <v>0</v>
      </c>
      <c r="J12" s="820">
        <v>0</v>
      </c>
      <c r="K12" s="821">
        <v>0</v>
      </c>
    </row>
    <row r="13" spans="1:11">
      <c r="A13" s="171">
        <v>5</v>
      </c>
      <c r="B13" s="172" t="s">
        <v>255</v>
      </c>
      <c r="C13" s="819">
        <v>16614650.219999999</v>
      </c>
      <c r="D13" s="820">
        <v>5690779.9999999991</v>
      </c>
      <c r="E13" s="820">
        <v>22305430.219999999</v>
      </c>
      <c r="F13" s="820">
        <v>3723539.4570999993</v>
      </c>
      <c r="G13" s="820">
        <v>696964.68225000007</v>
      </c>
      <c r="H13" s="820">
        <v>4420504.1393499989</v>
      </c>
      <c r="I13" s="820">
        <v>914439.89950000006</v>
      </c>
      <c r="J13" s="820">
        <v>289647.14300000004</v>
      </c>
      <c r="K13" s="821">
        <v>1204087.0425</v>
      </c>
    </row>
    <row r="14" spans="1:11">
      <c r="A14" s="171">
        <v>6</v>
      </c>
      <c r="B14" s="172" t="s">
        <v>287</v>
      </c>
      <c r="C14" s="819">
        <v>0</v>
      </c>
      <c r="D14" s="820">
        <v>0</v>
      </c>
      <c r="E14" s="820">
        <v>0</v>
      </c>
      <c r="F14" s="820">
        <v>0</v>
      </c>
      <c r="G14" s="820">
        <v>0</v>
      </c>
      <c r="H14" s="820">
        <v>0</v>
      </c>
      <c r="I14" s="820">
        <v>0</v>
      </c>
      <c r="J14" s="820">
        <v>0</v>
      </c>
      <c r="K14" s="821">
        <v>0</v>
      </c>
    </row>
    <row r="15" spans="1:11">
      <c r="A15" s="171">
        <v>7</v>
      </c>
      <c r="B15" s="172" t="s">
        <v>288</v>
      </c>
      <c r="C15" s="819">
        <v>5133356.629999999</v>
      </c>
      <c r="D15" s="820">
        <v>25884244.359999999</v>
      </c>
      <c r="E15" s="820">
        <v>31017600.989999998</v>
      </c>
      <c r="F15" s="820">
        <v>4074183.4799999995</v>
      </c>
      <c r="G15" s="820">
        <v>1448316.56</v>
      </c>
      <c r="H15" s="820">
        <v>5522500.0399999991</v>
      </c>
      <c r="I15" s="820">
        <v>4074183.4799999995</v>
      </c>
      <c r="J15" s="820">
        <v>1448316.56</v>
      </c>
      <c r="K15" s="821">
        <v>5522500.0399999991</v>
      </c>
    </row>
    <row r="16" spans="1:11">
      <c r="A16" s="171">
        <v>8</v>
      </c>
      <c r="B16" s="173" t="s">
        <v>248</v>
      </c>
      <c r="C16" s="819">
        <v>97659691.949999988</v>
      </c>
      <c r="D16" s="820">
        <v>60797017.709999993</v>
      </c>
      <c r="E16" s="820">
        <v>158456709.65999997</v>
      </c>
      <c r="F16" s="820">
        <v>17538470.102600001</v>
      </c>
      <c r="G16" s="820">
        <v>12506234.65175</v>
      </c>
      <c r="H16" s="820">
        <v>30044704.754349999</v>
      </c>
      <c r="I16" s="820">
        <v>9257282.5429999996</v>
      </c>
      <c r="J16" s="820">
        <v>5255314.9965000004</v>
      </c>
      <c r="K16" s="821">
        <v>14512597.5395</v>
      </c>
    </row>
    <row r="17" spans="1:11">
      <c r="A17" s="165" t="s">
        <v>245</v>
      </c>
      <c r="B17" s="166"/>
      <c r="C17" s="817"/>
      <c r="D17" s="817"/>
      <c r="E17" s="817"/>
      <c r="F17" s="817"/>
      <c r="G17" s="817"/>
      <c r="H17" s="817"/>
      <c r="I17" s="817"/>
      <c r="J17" s="817"/>
      <c r="K17" s="818"/>
    </row>
    <row r="18" spans="1:11">
      <c r="A18" s="171">
        <v>9</v>
      </c>
      <c r="B18" s="172" t="s">
        <v>251</v>
      </c>
      <c r="C18" s="819">
        <v>0</v>
      </c>
      <c r="D18" s="820">
        <v>0</v>
      </c>
      <c r="E18" s="820">
        <v>0</v>
      </c>
      <c r="F18" s="820">
        <v>0</v>
      </c>
      <c r="G18" s="820">
        <v>0</v>
      </c>
      <c r="H18" s="820">
        <v>0</v>
      </c>
      <c r="I18" s="820">
        <v>0</v>
      </c>
      <c r="J18" s="820">
        <v>0</v>
      </c>
      <c r="K18" s="821">
        <v>0</v>
      </c>
    </row>
    <row r="19" spans="1:11">
      <c r="A19" s="171">
        <v>10</v>
      </c>
      <c r="B19" s="172" t="s">
        <v>289</v>
      </c>
      <c r="C19" s="819">
        <v>85843151.5</v>
      </c>
      <c r="D19" s="820">
        <v>43592287.370000005</v>
      </c>
      <c r="E19" s="820">
        <v>129435438.87</v>
      </c>
      <c r="F19" s="820">
        <v>1697215.2050000001</v>
      </c>
      <c r="G19" s="820">
        <v>988081.23</v>
      </c>
      <c r="H19" s="820">
        <v>2685296.4350000001</v>
      </c>
      <c r="I19" s="820">
        <v>4221469.8149999995</v>
      </c>
      <c r="J19" s="820">
        <v>22325611.690000001</v>
      </c>
      <c r="K19" s="821">
        <v>26547081.505000003</v>
      </c>
    </row>
    <row r="20" spans="1:11">
      <c r="A20" s="171">
        <v>11</v>
      </c>
      <c r="B20" s="172" t="s">
        <v>250</v>
      </c>
      <c r="C20" s="819">
        <v>22200065.259999998</v>
      </c>
      <c r="D20" s="820">
        <v>2811636.3</v>
      </c>
      <c r="E20" s="820">
        <v>25011701.559999999</v>
      </c>
      <c r="F20" s="820">
        <v>541914.15</v>
      </c>
      <c r="G20" s="820">
        <v>2811636.3</v>
      </c>
      <c r="H20" s="820">
        <v>3353550.4499999997</v>
      </c>
      <c r="I20" s="820">
        <v>541914.15</v>
      </c>
      <c r="J20" s="820">
        <v>2811636.3</v>
      </c>
      <c r="K20" s="821">
        <v>3353550.4499999997</v>
      </c>
    </row>
    <row r="21" spans="1:11" ht="14.4" thickBot="1">
      <c r="A21" s="174">
        <v>12</v>
      </c>
      <c r="B21" s="175" t="s">
        <v>249</v>
      </c>
      <c r="C21" s="822">
        <v>108043216.75999999</v>
      </c>
      <c r="D21" s="823">
        <v>46403923.670000002</v>
      </c>
      <c r="E21" s="822">
        <v>154447140.43000001</v>
      </c>
      <c r="F21" s="823">
        <v>2239129.355</v>
      </c>
      <c r="G21" s="823">
        <v>3799717.53</v>
      </c>
      <c r="H21" s="823">
        <v>6038846.8849999998</v>
      </c>
      <c r="I21" s="823">
        <v>4763383.9649999999</v>
      </c>
      <c r="J21" s="823">
        <v>25137247.990000002</v>
      </c>
      <c r="K21" s="824">
        <v>29900631.955000002</v>
      </c>
    </row>
    <row r="22" spans="1:11" ht="38.25" customHeight="1" thickBot="1">
      <c r="A22" s="176"/>
      <c r="B22" s="177"/>
      <c r="C22" s="825"/>
      <c r="D22" s="825"/>
      <c r="E22" s="825"/>
      <c r="F22" s="826" t="s">
        <v>291</v>
      </c>
      <c r="G22" s="827"/>
      <c r="H22" s="827"/>
      <c r="I22" s="826" t="s">
        <v>256</v>
      </c>
      <c r="J22" s="827"/>
      <c r="K22" s="828"/>
    </row>
    <row r="23" spans="1:11">
      <c r="A23" s="178">
        <v>13</v>
      </c>
      <c r="B23" s="179" t="s">
        <v>241</v>
      </c>
      <c r="C23" s="829"/>
      <c r="D23" s="829"/>
      <c r="E23" s="829"/>
      <c r="F23" s="830">
        <v>18197144.810000002</v>
      </c>
      <c r="G23" s="830">
        <v>29489216.620000001</v>
      </c>
      <c r="H23" s="830">
        <v>47686361.430000007</v>
      </c>
      <c r="I23" s="830">
        <v>15672890.200000001</v>
      </c>
      <c r="J23" s="830">
        <v>8631818.5199999996</v>
      </c>
      <c r="K23" s="831">
        <v>24304708.719999999</v>
      </c>
    </row>
    <row r="24" spans="1:11" ht="14.4" thickBot="1">
      <c r="A24" s="180">
        <v>14</v>
      </c>
      <c r="B24" s="181" t="s">
        <v>253</v>
      </c>
      <c r="C24" s="832"/>
      <c r="D24" s="833"/>
      <c r="E24" s="834"/>
      <c r="F24" s="835">
        <v>14069818.39185</v>
      </c>
      <c r="G24" s="835">
        <v>7545103.7407499999</v>
      </c>
      <c r="H24" s="835">
        <v>24005857.869350001</v>
      </c>
      <c r="I24" s="835">
        <v>2930816.6627500001</v>
      </c>
      <c r="J24" s="835">
        <v>1379649.7082499999</v>
      </c>
      <c r="K24" s="836">
        <v>3628149.384875</v>
      </c>
    </row>
    <row r="25" spans="1:11" ht="14.4" thickBot="1">
      <c r="A25" s="182">
        <v>15</v>
      </c>
      <c r="B25" s="183" t="s">
        <v>254</v>
      </c>
      <c r="C25" s="184"/>
      <c r="D25" s="184"/>
      <c r="E25" s="184"/>
      <c r="F25" s="638">
        <v>1.293346104633502</v>
      </c>
      <c r="G25" s="638">
        <v>3.9083911412288557</v>
      </c>
      <c r="H25" s="638">
        <v>1.9864468784881295</v>
      </c>
      <c r="I25" s="638">
        <v>5.3476187709722005</v>
      </c>
      <c r="J25" s="638">
        <v>6.2565290800872386</v>
      </c>
      <c r="K25" s="639">
        <v>6.6989272330740492</v>
      </c>
    </row>
    <row r="27" spans="1:11" ht="27">
      <c r="B27" s="162"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24" activePane="bottomRight" state="frozen"/>
      <selection activeCell="B19" sqref="B19"/>
      <selection pane="topRight" activeCell="B19" sqref="B19"/>
      <selection pane="bottomLeft" activeCell="B19" sqref="B19"/>
      <selection pane="bottomRight" activeCell="J17" sqref="J17:K17"/>
    </sheetView>
  </sheetViews>
  <sheetFormatPr defaultColWidth="9.21875" defaultRowHeight="13.2"/>
  <cols>
    <col min="1" max="1" width="10.5546875" style="4" bestFit="1" customWidth="1"/>
    <col min="2" max="2" width="95" style="4" customWidth="1"/>
    <col min="3" max="3" width="14.109375" style="4" bestFit="1" customWidth="1"/>
    <col min="4" max="4" width="11.44140625" style="4" customWidth="1"/>
    <col min="5" max="5" width="18.33203125" style="4" bestFit="1" customWidth="1"/>
    <col min="6" max="13" width="12.77734375" style="4" customWidth="1"/>
    <col min="14" max="14" width="31.109375" style="4" bestFit="1" customWidth="1"/>
    <col min="15" max="15" width="14.109375" style="18" customWidth="1"/>
    <col min="16" max="16" width="10.44140625" style="18" customWidth="1"/>
    <col min="17" max="17" width="44.21875" style="18" customWidth="1"/>
    <col min="18" max="16384" width="9.21875" style="18"/>
  </cols>
  <sheetData>
    <row r="1" spans="1:17" ht="13.8">
      <c r="A1" s="445" t="s">
        <v>717</v>
      </c>
      <c r="B1" s="483" t="str">
        <f>'Info '!C2</f>
        <v>JSC Silk Bank</v>
      </c>
      <c r="C1" s="483"/>
      <c r="D1" s="483"/>
      <c r="E1" s="483"/>
      <c r="F1" s="483"/>
      <c r="G1" s="483"/>
      <c r="H1" s="483"/>
      <c r="I1" s="483"/>
      <c r="J1" s="483"/>
      <c r="K1" s="483"/>
      <c r="L1" s="483"/>
      <c r="M1" s="483"/>
      <c r="N1" s="483"/>
      <c r="O1" s="143"/>
      <c r="P1" s="143"/>
      <c r="Q1" s="143"/>
    </row>
    <row r="2" spans="1:17" ht="14.25" customHeight="1">
      <c r="A2" s="483" t="s">
        <v>718</v>
      </c>
      <c r="B2" s="640">
        <f>'1. key ratios '!B2</f>
        <v>45930</v>
      </c>
      <c r="C2" s="483"/>
      <c r="D2" s="483"/>
      <c r="E2" s="483"/>
      <c r="F2" s="483"/>
      <c r="G2" s="483"/>
      <c r="H2" s="483"/>
      <c r="I2" s="483"/>
      <c r="J2" s="483"/>
      <c r="K2" s="483"/>
      <c r="L2" s="483"/>
      <c r="M2" s="483"/>
      <c r="N2" s="483"/>
      <c r="O2" s="143"/>
      <c r="P2" s="143"/>
      <c r="Q2" s="143"/>
    </row>
    <row r="3" spans="1:17" ht="14.25" customHeight="1">
      <c r="A3" s="483"/>
      <c r="B3" s="143"/>
      <c r="C3" s="143"/>
      <c r="D3" s="143"/>
      <c r="E3" s="143"/>
      <c r="F3" s="143"/>
      <c r="G3" s="143"/>
      <c r="H3" s="143"/>
      <c r="I3" s="143"/>
      <c r="J3" s="143"/>
      <c r="K3" s="143"/>
      <c r="L3" s="143"/>
      <c r="M3" s="143"/>
      <c r="N3" s="143"/>
      <c r="O3" s="143"/>
      <c r="P3" s="143"/>
      <c r="Q3" s="143"/>
    </row>
    <row r="4" spans="1:17" ht="14.4">
      <c r="A4" s="483"/>
      <c r="B4" s="526" t="s">
        <v>719</v>
      </c>
      <c r="C4" s="143"/>
      <c r="D4" s="143"/>
      <c r="E4" s="143"/>
      <c r="F4" s="143"/>
      <c r="G4" s="143"/>
      <c r="H4" s="143"/>
      <c r="I4" s="143"/>
      <c r="J4" s="143"/>
      <c r="K4" s="143"/>
      <c r="L4" s="143"/>
      <c r="M4" s="143"/>
      <c r="N4" s="143"/>
      <c r="O4" s="143"/>
      <c r="P4" s="143"/>
      <c r="Q4" s="143"/>
    </row>
    <row r="5" spans="1:17" ht="57.6">
      <c r="A5" s="483"/>
      <c r="B5" s="527" t="s">
        <v>720</v>
      </c>
      <c r="C5" s="528" t="s">
        <v>721</v>
      </c>
      <c r="D5" s="528" t="s">
        <v>722</v>
      </c>
      <c r="E5" s="528" t="s">
        <v>723</v>
      </c>
      <c r="F5" s="528" t="s">
        <v>724</v>
      </c>
      <c r="G5" s="528" t="s">
        <v>725</v>
      </c>
      <c r="H5" s="528" t="s">
        <v>726</v>
      </c>
      <c r="I5" s="529" t="s">
        <v>727</v>
      </c>
      <c r="J5" s="530">
        <v>0.02</v>
      </c>
      <c r="K5" s="530">
        <v>0.2</v>
      </c>
      <c r="L5" s="530">
        <v>0.35</v>
      </c>
      <c r="M5" s="530">
        <v>0.5</v>
      </c>
      <c r="N5" s="530">
        <v>0.75</v>
      </c>
      <c r="O5" s="530">
        <v>1</v>
      </c>
      <c r="P5" s="530">
        <v>1.5</v>
      </c>
      <c r="Q5" s="531" t="s">
        <v>728</v>
      </c>
    </row>
    <row r="6" spans="1:17" ht="14.4">
      <c r="A6" s="483"/>
      <c r="B6" s="532"/>
      <c r="C6" s="837">
        <f>IF(C7&gt;0,C7,IF(C8&gt;0,C8,IF(C9&gt;0,C9)))</f>
        <v>27358880</v>
      </c>
      <c r="D6" s="837">
        <f t="shared" ref="D6:Q6" si="0">IF(D7&gt;0,D7,IF(D8&gt;0,D8,IF(D9&gt;0,D9)))</f>
        <v>761867</v>
      </c>
      <c r="E6" s="837">
        <f t="shared" si="0"/>
        <v>98000</v>
      </c>
      <c r="F6" s="837">
        <f t="shared" si="0"/>
        <v>780886.99236462614</v>
      </c>
      <c r="G6" s="837">
        <f t="shared" si="0"/>
        <v>555555.43963666481</v>
      </c>
      <c r="H6" s="837"/>
      <c r="I6" s="837">
        <f t="shared" si="0"/>
        <v>1871019.4048018071</v>
      </c>
      <c r="J6" s="837" t="b">
        <f t="shared" si="0"/>
        <v>0</v>
      </c>
      <c r="K6" s="837" t="b">
        <f t="shared" si="0"/>
        <v>0</v>
      </c>
      <c r="L6" s="837" t="b">
        <f t="shared" si="0"/>
        <v>0</v>
      </c>
      <c r="M6" s="837" t="b">
        <f t="shared" si="0"/>
        <v>0</v>
      </c>
      <c r="N6" s="837" t="b">
        <f t="shared" si="0"/>
        <v>0</v>
      </c>
      <c r="O6" s="837">
        <f t="shared" si="0"/>
        <v>1871019.4048018074</v>
      </c>
      <c r="P6" s="837" t="b">
        <f t="shared" si="0"/>
        <v>0</v>
      </c>
      <c r="Q6" s="837">
        <f t="shared" si="0"/>
        <v>1871019.4048018074</v>
      </c>
    </row>
    <row r="7" spans="1:17" ht="14.4">
      <c r="A7" s="483"/>
      <c r="B7" s="534" t="s">
        <v>729</v>
      </c>
      <c r="C7" s="837">
        <f>C11+C15+C19+C23+C27+C31</f>
        <v>27358880</v>
      </c>
      <c r="D7" s="837">
        <f t="shared" ref="D7:E7" si="1">D11+D15+D19+D23+D27+D31</f>
        <v>761867</v>
      </c>
      <c r="E7" s="837">
        <f t="shared" si="1"/>
        <v>98000</v>
      </c>
      <c r="F7" s="837">
        <f t="shared" ref="F7:G9" si="2">F11+F15+F19+F23+F27+F31</f>
        <v>780886.99236462614</v>
      </c>
      <c r="G7" s="837">
        <f t="shared" si="2"/>
        <v>555555.43963666481</v>
      </c>
      <c r="H7" s="838">
        <v>1.4</v>
      </c>
      <c r="I7" s="839">
        <f t="shared" ref="I7:I33" si="3">(F7+G7)*H7</f>
        <v>1871019.4048018071</v>
      </c>
      <c r="J7" s="837">
        <f>J11+J15+J19+J23+J27+J31</f>
        <v>0</v>
      </c>
      <c r="K7" s="837">
        <f t="shared" ref="J7:Q9" si="4">K11+K15+K19+K23+K27+K31</f>
        <v>0</v>
      </c>
      <c r="L7" s="837">
        <f t="shared" si="4"/>
        <v>0</v>
      </c>
      <c r="M7" s="837">
        <f t="shared" si="4"/>
        <v>0</v>
      </c>
      <c r="N7" s="837">
        <f t="shared" si="4"/>
        <v>0</v>
      </c>
      <c r="O7" s="837">
        <f t="shared" si="4"/>
        <v>1871019.4048018074</v>
      </c>
      <c r="P7" s="837">
        <f t="shared" si="4"/>
        <v>0</v>
      </c>
      <c r="Q7" s="837">
        <f>Q11+Q15+Q19+Q23+Q27+Q31</f>
        <v>1871019.4048018074</v>
      </c>
    </row>
    <row r="8" spans="1:17" ht="14.4">
      <c r="A8" s="483"/>
      <c r="B8" s="534" t="s">
        <v>730</v>
      </c>
      <c r="C8" s="837">
        <f>C12+C16+C20+C24+C28+C32</f>
        <v>0</v>
      </c>
      <c r="D8" s="837">
        <f t="shared" ref="D8:E8" si="5">D12+D16+D20+D24+D28+D32</f>
        <v>0</v>
      </c>
      <c r="E8" s="837">
        <f t="shared" si="5"/>
        <v>0</v>
      </c>
      <c r="F8" s="837">
        <f t="shared" si="2"/>
        <v>0</v>
      </c>
      <c r="G8" s="837">
        <f t="shared" si="2"/>
        <v>0</v>
      </c>
      <c r="H8" s="838">
        <v>1.4</v>
      </c>
      <c r="I8" s="839">
        <f t="shared" si="3"/>
        <v>0</v>
      </c>
      <c r="J8" s="837">
        <f t="shared" si="4"/>
        <v>0</v>
      </c>
      <c r="K8" s="837">
        <f t="shared" si="4"/>
        <v>0</v>
      </c>
      <c r="L8" s="837">
        <f t="shared" si="4"/>
        <v>0</v>
      </c>
      <c r="M8" s="837">
        <f t="shared" si="4"/>
        <v>0</v>
      </c>
      <c r="N8" s="837">
        <f t="shared" si="4"/>
        <v>0</v>
      </c>
      <c r="O8" s="837">
        <f t="shared" si="4"/>
        <v>0</v>
      </c>
      <c r="P8" s="837">
        <f t="shared" si="4"/>
        <v>0</v>
      </c>
      <c r="Q8" s="837">
        <f>Q12+Q16+Q20+Q24+Q28+Q32</f>
        <v>0</v>
      </c>
    </row>
    <row r="9" spans="1:17" ht="14.4">
      <c r="A9" s="483"/>
      <c r="B9" s="534" t="s">
        <v>737</v>
      </c>
      <c r="C9" s="837">
        <f>C13+C17+C21+C25+C29+C33</f>
        <v>0</v>
      </c>
      <c r="D9" s="837">
        <f t="shared" ref="D9:E9" si="6">D13+D17+D21+D25+D29+D33</f>
        <v>0</v>
      </c>
      <c r="E9" s="837">
        <f t="shared" si="6"/>
        <v>0</v>
      </c>
      <c r="F9" s="837">
        <f t="shared" si="2"/>
        <v>0</v>
      </c>
      <c r="G9" s="837">
        <f t="shared" si="2"/>
        <v>0</v>
      </c>
      <c r="H9" s="838">
        <v>1.4</v>
      </c>
      <c r="I9" s="839">
        <f t="shared" si="3"/>
        <v>0</v>
      </c>
      <c r="J9" s="837">
        <f t="shared" si="4"/>
        <v>0</v>
      </c>
      <c r="K9" s="837">
        <f t="shared" si="4"/>
        <v>0</v>
      </c>
      <c r="L9" s="837">
        <f t="shared" si="4"/>
        <v>0</v>
      </c>
      <c r="M9" s="837">
        <f t="shared" si="4"/>
        <v>0</v>
      </c>
      <c r="N9" s="837">
        <f t="shared" si="4"/>
        <v>0</v>
      </c>
      <c r="O9" s="837">
        <f t="shared" si="4"/>
        <v>0</v>
      </c>
      <c r="P9" s="837">
        <f t="shared" si="4"/>
        <v>0</v>
      </c>
      <c r="Q9" s="837">
        <f t="shared" si="4"/>
        <v>0</v>
      </c>
    </row>
    <row r="10" spans="1:17" ht="14.4">
      <c r="A10" s="483"/>
      <c r="B10" s="535" t="s">
        <v>731</v>
      </c>
      <c r="C10" s="840"/>
      <c r="D10" s="840"/>
      <c r="E10" s="840"/>
      <c r="F10" s="840"/>
      <c r="G10" s="840"/>
      <c r="H10" s="838">
        <v>1.4</v>
      </c>
      <c r="I10" s="839">
        <f t="shared" si="3"/>
        <v>0</v>
      </c>
      <c r="J10" s="840"/>
      <c r="K10" s="840"/>
      <c r="L10" s="840"/>
      <c r="M10" s="840"/>
      <c r="N10" s="840"/>
      <c r="O10" s="840">
        <v>0</v>
      </c>
      <c r="P10" s="840">
        <v>0</v>
      </c>
      <c r="Q10" s="837">
        <f>SUM(Q11:Q13)</f>
        <v>0</v>
      </c>
    </row>
    <row r="11" spans="1:17" ht="14.4">
      <c r="A11" s="483"/>
      <c r="B11" s="537" t="s">
        <v>729</v>
      </c>
      <c r="C11" s="840"/>
      <c r="D11" s="840"/>
      <c r="E11" s="840"/>
      <c r="F11" s="840"/>
      <c r="G11" s="840"/>
      <c r="H11" s="838">
        <v>1.4</v>
      </c>
      <c r="I11" s="839">
        <f t="shared" si="3"/>
        <v>0</v>
      </c>
      <c r="J11" s="840"/>
      <c r="K11" s="840"/>
      <c r="L11" s="840"/>
      <c r="M11" s="840"/>
      <c r="N11" s="840"/>
      <c r="O11" s="840">
        <v>0</v>
      </c>
      <c r="P11" s="840">
        <v>0</v>
      </c>
      <c r="Q11" s="837">
        <f>SUMPRODUCT($J$5:$P$5,J11:P11)</f>
        <v>0</v>
      </c>
    </row>
    <row r="12" spans="1:17" ht="14.4">
      <c r="A12" s="483"/>
      <c r="B12" s="537" t="s">
        <v>730</v>
      </c>
      <c r="C12" s="840"/>
      <c r="D12" s="840"/>
      <c r="E12" s="840"/>
      <c r="F12" s="840"/>
      <c r="G12" s="840"/>
      <c r="H12" s="838">
        <v>1.4</v>
      </c>
      <c r="I12" s="839">
        <f t="shared" si="3"/>
        <v>0</v>
      </c>
      <c r="J12" s="840"/>
      <c r="K12" s="840"/>
      <c r="L12" s="840"/>
      <c r="M12" s="840"/>
      <c r="N12" s="840"/>
      <c r="O12" s="840">
        <v>0</v>
      </c>
      <c r="P12" s="840">
        <v>0</v>
      </c>
      <c r="Q12" s="837">
        <f t="shared" ref="Q12:Q13" si="7">SUMPRODUCT($J$5:$P$5,J12:P12)</f>
        <v>0</v>
      </c>
    </row>
    <row r="13" spans="1:17" ht="14.4">
      <c r="A13" s="483"/>
      <c r="B13" s="537" t="s">
        <v>737</v>
      </c>
      <c r="C13" s="840"/>
      <c r="D13" s="840"/>
      <c r="E13" s="840"/>
      <c r="F13" s="840"/>
      <c r="G13" s="840"/>
      <c r="H13" s="838">
        <v>1.4</v>
      </c>
      <c r="I13" s="839">
        <f t="shared" si="3"/>
        <v>0</v>
      </c>
      <c r="J13" s="840"/>
      <c r="K13" s="840"/>
      <c r="L13" s="840"/>
      <c r="M13" s="840"/>
      <c r="N13" s="840"/>
      <c r="O13" s="840">
        <v>0</v>
      </c>
      <c r="P13" s="840">
        <v>0</v>
      </c>
      <c r="Q13" s="837">
        <f t="shared" si="7"/>
        <v>0</v>
      </c>
    </row>
    <row r="14" spans="1:17" ht="14.4">
      <c r="A14" s="483"/>
      <c r="B14" s="535" t="s">
        <v>732</v>
      </c>
      <c r="C14" s="840"/>
      <c r="D14" s="840"/>
      <c r="E14" s="840"/>
      <c r="F14" s="840"/>
      <c r="G14" s="840"/>
      <c r="H14" s="838">
        <v>1.4</v>
      </c>
      <c r="I14" s="839">
        <f t="shared" si="3"/>
        <v>0</v>
      </c>
      <c r="J14" s="840"/>
      <c r="K14" s="840"/>
      <c r="L14" s="840"/>
      <c r="M14" s="840"/>
      <c r="N14" s="840"/>
      <c r="O14" s="840">
        <v>0</v>
      </c>
      <c r="P14" s="840">
        <v>0</v>
      </c>
      <c r="Q14" s="837">
        <f>SUM(Q15:Q17)</f>
        <v>0</v>
      </c>
    </row>
    <row r="15" spans="1:17" ht="14.4">
      <c r="A15" s="483"/>
      <c r="B15" s="537" t="s">
        <v>729</v>
      </c>
      <c r="C15" s="840"/>
      <c r="D15" s="840"/>
      <c r="E15" s="840"/>
      <c r="F15" s="840"/>
      <c r="G15" s="840"/>
      <c r="H15" s="838">
        <v>1.4</v>
      </c>
      <c r="I15" s="839">
        <f t="shared" si="3"/>
        <v>0</v>
      </c>
      <c r="J15" s="840"/>
      <c r="K15" s="840"/>
      <c r="L15" s="840"/>
      <c r="M15" s="840"/>
      <c r="N15" s="840"/>
      <c r="O15" s="840">
        <v>0</v>
      </c>
      <c r="P15" s="840">
        <v>0</v>
      </c>
      <c r="Q15" s="837">
        <f>SUMPRODUCT($J$5:$P$5,J15:P15)</f>
        <v>0</v>
      </c>
    </row>
    <row r="16" spans="1:17" ht="14.4">
      <c r="A16" s="483"/>
      <c r="B16" s="537" t="s">
        <v>730</v>
      </c>
      <c r="C16" s="840"/>
      <c r="D16" s="840"/>
      <c r="E16" s="840"/>
      <c r="F16" s="840"/>
      <c r="G16" s="840"/>
      <c r="H16" s="838">
        <v>1.4</v>
      </c>
      <c r="I16" s="839">
        <f t="shared" si="3"/>
        <v>0</v>
      </c>
      <c r="J16" s="840"/>
      <c r="K16" s="840"/>
      <c r="L16" s="840"/>
      <c r="M16" s="840"/>
      <c r="N16" s="840"/>
      <c r="O16" s="840">
        <v>0</v>
      </c>
      <c r="P16" s="840">
        <v>0</v>
      </c>
      <c r="Q16" s="837">
        <f t="shared" ref="Q16:Q17" si="8">SUMPRODUCT($J$5:$P$5,J16:P16)</f>
        <v>0</v>
      </c>
    </row>
    <row r="17" spans="1:17" ht="14.4">
      <c r="A17" s="483"/>
      <c r="B17" s="537" t="s">
        <v>737</v>
      </c>
      <c r="C17" s="840"/>
      <c r="D17" s="840"/>
      <c r="E17" s="840"/>
      <c r="F17" s="840"/>
      <c r="G17" s="840"/>
      <c r="H17" s="838">
        <v>1.4</v>
      </c>
      <c r="I17" s="839">
        <f t="shared" si="3"/>
        <v>0</v>
      </c>
      <c r="J17" s="840"/>
      <c r="K17" s="840"/>
      <c r="L17" s="840"/>
      <c r="M17" s="840"/>
      <c r="N17" s="840"/>
      <c r="O17" s="840">
        <v>0</v>
      </c>
      <c r="P17" s="840">
        <v>0</v>
      </c>
      <c r="Q17" s="837">
        <f t="shared" si="8"/>
        <v>0</v>
      </c>
    </row>
    <row r="18" spans="1:17" ht="14.4">
      <c r="A18" s="483"/>
      <c r="B18" s="535" t="s">
        <v>733</v>
      </c>
      <c r="C18" s="840"/>
      <c r="D18" s="840"/>
      <c r="E18" s="840"/>
      <c r="F18" s="840"/>
      <c r="G18" s="840"/>
      <c r="H18" s="838">
        <v>1.4</v>
      </c>
      <c r="I18" s="839">
        <f t="shared" si="3"/>
        <v>0</v>
      </c>
      <c r="J18" s="840"/>
      <c r="K18" s="840"/>
      <c r="L18" s="840"/>
      <c r="M18" s="840"/>
      <c r="N18" s="840"/>
      <c r="O18" s="840">
        <v>0</v>
      </c>
      <c r="P18" s="840">
        <v>0</v>
      </c>
      <c r="Q18" s="837">
        <f>SUM(Q19:Q21)</f>
        <v>1847584.2213362497</v>
      </c>
    </row>
    <row r="19" spans="1:17" ht="14.4">
      <c r="A19" s="483"/>
      <c r="B19" s="537" t="s">
        <v>729</v>
      </c>
      <c r="C19" s="840">
        <v>24379200</v>
      </c>
      <c r="D19" s="840">
        <v>780887</v>
      </c>
      <c r="E19" s="840">
        <v>0</v>
      </c>
      <c r="F19" s="840">
        <v>780886.99236462614</v>
      </c>
      <c r="G19" s="840">
        <v>538816.02287555218</v>
      </c>
      <c r="H19" s="838">
        <v>1.4</v>
      </c>
      <c r="I19" s="839">
        <f t="shared" si="3"/>
        <v>1847584.2213362497</v>
      </c>
      <c r="J19" s="840"/>
      <c r="K19" s="840"/>
      <c r="L19" s="840"/>
      <c r="M19" s="840"/>
      <c r="N19" s="840"/>
      <c r="O19" s="840">
        <v>1847584.2213362497</v>
      </c>
      <c r="P19" s="840">
        <v>0</v>
      </c>
      <c r="Q19" s="837">
        <f>SUMPRODUCT($J$5:$P$5,J19:P19)</f>
        <v>1847584.2213362497</v>
      </c>
    </row>
    <row r="20" spans="1:17" ht="14.4">
      <c r="A20" s="483"/>
      <c r="B20" s="537" t="s">
        <v>730</v>
      </c>
      <c r="C20" s="840">
        <v>0</v>
      </c>
      <c r="D20" s="840">
        <v>0</v>
      </c>
      <c r="E20" s="840">
        <v>0</v>
      </c>
      <c r="F20" s="840">
        <v>0</v>
      </c>
      <c r="G20" s="840">
        <v>0</v>
      </c>
      <c r="H20" s="838">
        <v>1.4</v>
      </c>
      <c r="I20" s="839">
        <f t="shared" si="3"/>
        <v>0</v>
      </c>
      <c r="J20" s="840"/>
      <c r="K20" s="840"/>
      <c r="L20" s="840"/>
      <c r="M20" s="840"/>
      <c r="N20" s="840"/>
      <c r="O20" s="840">
        <v>0</v>
      </c>
      <c r="P20" s="840">
        <v>0</v>
      </c>
      <c r="Q20" s="837">
        <f t="shared" ref="Q20:Q21" si="9">SUMPRODUCT($J$5:$P$5,J20:P20)</f>
        <v>0</v>
      </c>
    </row>
    <row r="21" spans="1:17" ht="14.4">
      <c r="A21" s="483"/>
      <c r="B21" s="537" t="s">
        <v>737</v>
      </c>
      <c r="C21" s="840">
        <v>0</v>
      </c>
      <c r="D21" s="840">
        <v>0</v>
      </c>
      <c r="E21" s="840">
        <v>0</v>
      </c>
      <c r="F21" s="840">
        <v>0</v>
      </c>
      <c r="G21" s="840">
        <v>0</v>
      </c>
      <c r="H21" s="838">
        <v>1.4</v>
      </c>
      <c r="I21" s="839">
        <f t="shared" si="3"/>
        <v>0</v>
      </c>
      <c r="J21" s="840"/>
      <c r="K21" s="840"/>
      <c r="L21" s="840"/>
      <c r="M21" s="840"/>
      <c r="N21" s="840"/>
      <c r="O21" s="840">
        <v>0</v>
      </c>
      <c r="P21" s="840">
        <v>0</v>
      </c>
      <c r="Q21" s="837">
        <f t="shared" si="9"/>
        <v>0</v>
      </c>
    </row>
    <row r="22" spans="1:17" ht="14.4">
      <c r="A22" s="483"/>
      <c r="B22" s="535" t="s">
        <v>734</v>
      </c>
      <c r="C22" s="840"/>
      <c r="D22" s="840"/>
      <c r="E22" s="840"/>
      <c r="F22" s="840"/>
      <c r="G22" s="840"/>
      <c r="H22" s="838">
        <v>1.4</v>
      </c>
      <c r="I22" s="839">
        <f t="shared" si="3"/>
        <v>0</v>
      </c>
      <c r="J22" s="840"/>
      <c r="K22" s="840"/>
      <c r="L22" s="840"/>
      <c r="M22" s="840"/>
      <c r="N22" s="840"/>
      <c r="O22" s="840">
        <v>0</v>
      </c>
      <c r="P22" s="840">
        <v>0</v>
      </c>
      <c r="Q22" s="837">
        <f>SUM(Q23:Q25)</f>
        <v>0</v>
      </c>
    </row>
    <row r="23" spans="1:17" ht="14.4">
      <c r="A23" s="483"/>
      <c r="B23" s="537" t="s">
        <v>729</v>
      </c>
      <c r="C23" s="840"/>
      <c r="D23" s="840"/>
      <c r="E23" s="840"/>
      <c r="F23" s="840"/>
      <c r="G23" s="840"/>
      <c r="H23" s="838">
        <v>1.4</v>
      </c>
      <c r="I23" s="839">
        <f t="shared" si="3"/>
        <v>0</v>
      </c>
      <c r="J23" s="840"/>
      <c r="K23" s="840"/>
      <c r="L23" s="840"/>
      <c r="M23" s="840"/>
      <c r="N23" s="840"/>
      <c r="O23" s="840">
        <v>0</v>
      </c>
      <c r="P23" s="840">
        <v>0</v>
      </c>
      <c r="Q23" s="837">
        <f>SUMPRODUCT($J$5:$P$5,J23:P23)</f>
        <v>0</v>
      </c>
    </row>
    <row r="24" spans="1:17" ht="14.4">
      <c r="A24" s="483"/>
      <c r="B24" s="537" t="s">
        <v>730</v>
      </c>
      <c r="C24" s="840"/>
      <c r="D24" s="840"/>
      <c r="E24" s="840"/>
      <c r="F24" s="840"/>
      <c r="G24" s="840"/>
      <c r="H24" s="838">
        <v>1.4</v>
      </c>
      <c r="I24" s="839">
        <f t="shared" si="3"/>
        <v>0</v>
      </c>
      <c r="J24" s="840"/>
      <c r="K24" s="840"/>
      <c r="L24" s="840"/>
      <c r="M24" s="840"/>
      <c r="N24" s="840"/>
      <c r="O24" s="840">
        <v>0</v>
      </c>
      <c r="P24" s="840">
        <v>0</v>
      </c>
      <c r="Q24" s="837">
        <f t="shared" ref="Q24:Q25" si="10">SUMPRODUCT($J$5:$P$5,J24:P24)</f>
        <v>0</v>
      </c>
    </row>
    <row r="25" spans="1:17" ht="14.4">
      <c r="A25" s="483"/>
      <c r="B25" s="537" t="s">
        <v>737</v>
      </c>
      <c r="C25" s="840"/>
      <c r="D25" s="840"/>
      <c r="E25" s="840"/>
      <c r="F25" s="840"/>
      <c r="G25" s="840"/>
      <c r="H25" s="838">
        <v>1.4</v>
      </c>
      <c r="I25" s="839">
        <f t="shared" si="3"/>
        <v>0</v>
      </c>
      <c r="J25" s="840"/>
      <c r="K25" s="840"/>
      <c r="L25" s="840"/>
      <c r="M25" s="840"/>
      <c r="N25" s="840"/>
      <c r="O25" s="840">
        <v>0</v>
      </c>
      <c r="P25" s="840">
        <v>0</v>
      </c>
      <c r="Q25" s="837">
        <f t="shared" si="10"/>
        <v>0</v>
      </c>
    </row>
    <row r="26" spans="1:17" ht="14.4">
      <c r="A26" s="483"/>
      <c r="B26" s="535" t="s">
        <v>735</v>
      </c>
      <c r="C26" s="840">
        <v>2979680</v>
      </c>
      <c r="D26" s="840">
        <v>-19020</v>
      </c>
      <c r="E26" s="840">
        <v>98000</v>
      </c>
      <c r="F26" s="840">
        <v>0</v>
      </c>
      <c r="G26" s="840">
        <v>16739.416761112581</v>
      </c>
      <c r="H26" s="838">
        <v>1.4</v>
      </c>
      <c r="I26" s="839">
        <f t="shared" si="3"/>
        <v>23435.183465557613</v>
      </c>
      <c r="J26" s="840"/>
      <c r="K26" s="840"/>
      <c r="L26" s="840"/>
      <c r="M26" s="840"/>
      <c r="N26" s="840"/>
      <c r="O26" s="840">
        <v>0</v>
      </c>
      <c r="P26" s="840">
        <v>0</v>
      </c>
      <c r="Q26" s="837">
        <f>SUM(Q27:Q29)</f>
        <v>23435.183465557613</v>
      </c>
    </row>
    <row r="27" spans="1:17" ht="14.4">
      <c r="A27" s="483"/>
      <c r="B27" s="537" t="s">
        <v>729</v>
      </c>
      <c r="C27" s="840">
        <v>2979680</v>
      </c>
      <c r="D27" s="840">
        <v>-19020</v>
      </c>
      <c r="E27" s="840">
        <v>98000</v>
      </c>
      <c r="F27" s="840">
        <v>0</v>
      </c>
      <c r="G27" s="840">
        <v>16739.416761112581</v>
      </c>
      <c r="H27" s="838">
        <v>1.4</v>
      </c>
      <c r="I27" s="839">
        <f t="shared" si="3"/>
        <v>23435.183465557613</v>
      </c>
      <c r="J27" s="840"/>
      <c r="K27" s="840"/>
      <c r="L27" s="840"/>
      <c r="M27" s="840"/>
      <c r="N27" s="840"/>
      <c r="O27" s="840">
        <v>23435.183465557613</v>
      </c>
      <c r="P27" s="840">
        <v>0</v>
      </c>
      <c r="Q27" s="837">
        <f>SUMPRODUCT($J$5:$P$5,J27:P27)</f>
        <v>23435.183465557613</v>
      </c>
    </row>
    <row r="28" spans="1:17" ht="14.4">
      <c r="A28" s="483"/>
      <c r="B28" s="537" t="s">
        <v>730</v>
      </c>
      <c r="C28" s="840"/>
      <c r="D28" s="840"/>
      <c r="E28" s="840"/>
      <c r="F28" s="840"/>
      <c r="G28" s="840"/>
      <c r="H28" s="838">
        <v>1.4</v>
      </c>
      <c r="I28" s="839">
        <f t="shared" si="3"/>
        <v>0</v>
      </c>
      <c r="J28" s="840"/>
      <c r="K28" s="840"/>
      <c r="L28" s="840"/>
      <c r="M28" s="840"/>
      <c r="N28" s="840"/>
      <c r="O28" s="840">
        <v>0</v>
      </c>
      <c r="P28" s="840">
        <v>0</v>
      </c>
      <c r="Q28" s="837">
        <f t="shared" ref="Q28:Q29" si="11">SUMPRODUCT($J$5:$P$5,J28:P28)</f>
        <v>0</v>
      </c>
    </row>
    <row r="29" spans="1:17" ht="14.4">
      <c r="A29" s="483"/>
      <c r="B29" s="537" t="s">
        <v>737</v>
      </c>
      <c r="C29" s="840"/>
      <c r="D29" s="840"/>
      <c r="E29" s="840"/>
      <c r="F29" s="840"/>
      <c r="G29" s="840"/>
      <c r="H29" s="838">
        <v>1.4</v>
      </c>
      <c r="I29" s="839">
        <f t="shared" si="3"/>
        <v>0</v>
      </c>
      <c r="J29" s="840"/>
      <c r="K29" s="840"/>
      <c r="L29" s="840"/>
      <c r="M29" s="840"/>
      <c r="N29" s="840"/>
      <c r="O29" s="840">
        <v>0</v>
      </c>
      <c r="P29" s="840">
        <v>0</v>
      </c>
      <c r="Q29" s="837">
        <f t="shared" si="11"/>
        <v>0</v>
      </c>
    </row>
    <row r="30" spans="1:17" ht="14.4">
      <c r="A30" s="483"/>
      <c r="B30" s="538" t="s">
        <v>736</v>
      </c>
      <c r="C30" s="840"/>
      <c r="D30" s="840"/>
      <c r="E30" s="840"/>
      <c r="F30" s="840"/>
      <c r="G30" s="840"/>
      <c r="H30" s="838">
        <v>1.4</v>
      </c>
      <c r="I30" s="839">
        <f t="shared" si="3"/>
        <v>0</v>
      </c>
      <c r="J30" s="840"/>
      <c r="K30" s="840"/>
      <c r="L30" s="840"/>
      <c r="M30" s="840"/>
      <c r="N30" s="840"/>
      <c r="O30" s="840">
        <v>0</v>
      </c>
      <c r="P30" s="840">
        <v>0</v>
      </c>
      <c r="Q30" s="837">
        <f>SUM(Q31:Q33)</f>
        <v>0</v>
      </c>
    </row>
    <row r="31" spans="1:17" ht="14.4">
      <c r="A31" s="483"/>
      <c r="B31" s="537" t="s">
        <v>729</v>
      </c>
      <c r="C31" s="840"/>
      <c r="D31" s="840"/>
      <c r="E31" s="840"/>
      <c r="F31" s="840"/>
      <c r="G31" s="840"/>
      <c r="H31" s="838">
        <v>1.4</v>
      </c>
      <c r="I31" s="839">
        <f t="shared" si="3"/>
        <v>0</v>
      </c>
      <c r="J31" s="840"/>
      <c r="K31" s="840"/>
      <c r="L31" s="840"/>
      <c r="M31" s="840"/>
      <c r="N31" s="840"/>
      <c r="O31" s="840">
        <v>0</v>
      </c>
      <c r="P31" s="840">
        <v>0</v>
      </c>
      <c r="Q31" s="837">
        <f>SUMPRODUCT($J$5:$P$5,J31:P31)</f>
        <v>0</v>
      </c>
    </row>
    <row r="32" spans="1:17" ht="14.4">
      <c r="A32" s="483"/>
      <c r="B32" s="537" t="s">
        <v>730</v>
      </c>
      <c r="C32" s="840"/>
      <c r="D32" s="840"/>
      <c r="E32" s="840"/>
      <c r="F32" s="840"/>
      <c r="G32" s="840"/>
      <c r="H32" s="838">
        <v>1.4</v>
      </c>
      <c r="I32" s="839">
        <f t="shared" si="3"/>
        <v>0</v>
      </c>
      <c r="J32" s="840"/>
      <c r="K32" s="840"/>
      <c r="L32" s="840"/>
      <c r="M32" s="840"/>
      <c r="N32" s="840"/>
      <c r="O32" s="840">
        <v>0</v>
      </c>
      <c r="P32" s="840">
        <v>0</v>
      </c>
      <c r="Q32" s="837">
        <f t="shared" ref="Q32:Q33" si="12">SUMPRODUCT($J$5:$P$5,J32:P32)</f>
        <v>0</v>
      </c>
    </row>
    <row r="33" spans="1:17" ht="14.4">
      <c r="A33" s="483"/>
      <c r="B33" s="537" t="s">
        <v>737</v>
      </c>
      <c r="C33" s="840"/>
      <c r="D33" s="840"/>
      <c r="E33" s="840"/>
      <c r="F33" s="840"/>
      <c r="G33" s="840"/>
      <c r="H33" s="838">
        <v>1.4</v>
      </c>
      <c r="I33" s="839">
        <f t="shared" si="3"/>
        <v>0</v>
      </c>
      <c r="J33" s="840"/>
      <c r="K33" s="840"/>
      <c r="L33" s="840"/>
      <c r="M33" s="840"/>
      <c r="N33" s="840"/>
      <c r="O33" s="840">
        <v>0</v>
      </c>
      <c r="P33" s="840">
        <v>0</v>
      </c>
      <c r="Q33" s="837">
        <f t="shared" si="12"/>
        <v>0</v>
      </c>
    </row>
    <row r="34" spans="1:17" ht="14.4">
      <c r="A34" s="483"/>
      <c r="B34" s="539" t="s">
        <v>64</v>
      </c>
      <c r="C34" s="841">
        <f>C6</f>
        <v>27358880</v>
      </c>
      <c r="D34" s="841">
        <f t="shared" ref="D34:G34" si="13">D6</f>
        <v>761867</v>
      </c>
      <c r="E34" s="841">
        <f t="shared" si="13"/>
        <v>98000</v>
      </c>
      <c r="F34" s="841">
        <f t="shared" si="13"/>
        <v>780886.99236462614</v>
      </c>
      <c r="G34" s="841">
        <f t="shared" si="13"/>
        <v>555555.43963666481</v>
      </c>
      <c r="H34" s="838">
        <v>1.4</v>
      </c>
      <c r="I34" s="839">
        <f>(F34+G34)*H34</f>
        <v>1871019.4048018071</v>
      </c>
      <c r="J34" s="841" t="b">
        <f t="shared" ref="J34:Q34" si="14">J6</f>
        <v>0</v>
      </c>
      <c r="K34" s="841" t="b">
        <f t="shared" si="14"/>
        <v>0</v>
      </c>
      <c r="L34" s="841" t="b">
        <f t="shared" si="14"/>
        <v>0</v>
      </c>
      <c r="M34" s="841" t="b">
        <f t="shared" si="14"/>
        <v>0</v>
      </c>
      <c r="N34" s="841" t="b">
        <f t="shared" si="14"/>
        <v>0</v>
      </c>
      <c r="O34" s="841">
        <f t="shared" si="14"/>
        <v>1871019.4048018074</v>
      </c>
      <c r="P34" s="841" t="b">
        <f t="shared" si="14"/>
        <v>0</v>
      </c>
      <c r="Q34" s="841">
        <f t="shared" si="14"/>
        <v>1871019.4048018074</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31" activePane="bottomRight" state="frozen"/>
      <selection activeCell="G42" sqref="A22:G42"/>
      <selection pane="topRight" activeCell="G42" sqref="A22:G42"/>
      <selection pane="bottomLeft" activeCell="G42" sqref="A22:G42"/>
      <selection pane="bottomRight" activeCell="E54" sqref="E54"/>
    </sheetView>
  </sheetViews>
  <sheetFormatPr defaultColWidth="9.21875" defaultRowHeight="13.8"/>
  <cols>
    <col min="1" max="1" width="9.5546875" style="3" bestFit="1" customWidth="1"/>
    <col min="2" max="2" width="86" style="3" customWidth="1"/>
    <col min="3" max="3" width="12.77734375" style="3" customWidth="1"/>
    <col min="4" max="7" width="12.77734375" style="4" customWidth="1"/>
    <col min="8" max="8" width="9.21875" style="5" customWidth="1"/>
    <col min="9" max="12" width="9.21875" style="5"/>
    <col min="13" max="13" width="6.77734375" style="5" customWidth="1"/>
    <col min="14" max="16384" width="9.21875" style="5"/>
  </cols>
  <sheetData>
    <row r="1" spans="1:7">
      <c r="A1" s="2" t="s">
        <v>30</v>
      </c>
      <c r="B1" s="3" t="str">
        <f>'Info '!C2</f>
        <v>JSC Silk Bank</v>
      </c>
    </row>
    <row r="2" spans="1:7">
      <c r="A2" s="2" t="s">
        <v>31</v>
      </c>
      <c r="B2" s="566">
        <v>45930</v>
      </c>
    </row>
    <row r="3" spans="1:7" ht="14.4" thickBot="1">
      <c r="A3" s="2"/>
    </row>
    <row r="4" spans="1:7" ht="15" customHeight="1" thickBot="1">
      <c r="A4" s="6" t="s">
        <v>93</v>
      </c>
      <c r="B4" s="7" t="s">
        <v>92</v>
      </c>
      <c r="C4" s="7"/>
      <c r="D4" s="667" t="s">
        <v>664</v>
      </c>
      <c r="E4" s="668"/>
      <c r="F4" s="668"/>
      <c r="G4" s="669"/>
    </row>
    <row r="5" spans="1:7">
      <c r="A5" s="8" t="s">
        <v>6</v>
      </c>
      <c r="B5" s="9"/>
      <c r="C5" s="239" t="str">
        <f>INT((MONTH($B$2))/3)&amp;"Q"&amp;"-"&amp;YEAR($B$2)</f>
        <v>3Q-2025</v>
      </c>
      <c r="D5" s="239" t="str">
        <f>IF(INT(MONTH($B$2))=3, "4"&amp;"Q"&amp;"-"&amp;YEAR($B$2)-1, IF(INT(MONTH($B$2))=6, "1"&amp;"Q"&amp;"-"&amp;YEAR($B$2), IF(INT(MONTH($B$2))=9, "2"&amp;"Q"&amp;"-"&amp;YEAR($B$2),IF(INT(MONTH($B$2))=12, "3"&amp;"Q"&amp;"-"&amp;YEAR($B$2), 0))))</f>
        <v>2Q-2025</v>
      </c>
      <c r="E5" s="239" t="str">
        <f>IF(INT(MONTH($B$2))=3, "3"&amp;"Q"&amp;"-"&amp;YEAR($B$2)-1, IF(INT(MONTH($B$2))=6, "4"&amp;"Q"&amp;"-"&amp;YEAR($B$2)-1, IF(INT(MONTH($B$2))=9, "1"&amp;"Q"&amp;"-"&amp;YEAR($B$2),IF(INT(MONTH($B$2))=12, "2"&amp;"Q"&amp;"-"&amp;YEAR($B$2), 0))))</f>
        <v>1Q-2025</v>
      </c>
      <c r="F5" s="239" t="str">
        <f>IF(INT(MONTH($B$2))=3, "2"&amp;"Q"&amp;"-"&amp;YEAR($B$2)-1, IF(INT(MONTH($B$2))=6, "3"&amp;"Q"&amp;"-"&amp;YEAR($B$2)-1, IF(INT(MONTH($B$2))=9, "4"&amp;"Q"&amp;"-"&amp;YEAR($B$2)-1,IF(INT(MONTH($B$2))=12, "1"&amp;"Q"&amp;"-"&amp;YEAR($B$2), 0))))</f>
        <v>4Q-2024</v>
      </c>
      <c r="G5" s="240" t="str">
        <f>IF(INT(MONTH($B$2))=3, "1"&amp;"Q"&amp;"-"&amp;YEAR($B$2)-1, IF(INT(MONTH($B$2))=6, "2"&amp;"Q"&amp;"-"&amp;YEAR($B$2)-1, IF(INT(MONTH($B$2))=9, "3"&amp;"Q"&amp;"-"&amp;YEAR($B$2)-1,IF(INT(MONTH($B$2))=12, "4"&amp;"Q"&amp;"-"&amp;YEAR($B$2)-1, 0))))</f>
        <v>3Q-2024</v>
      </c>
    </row>
    <row r="6" spans="1:7">
      <c r="B6" s="109" t="s">
        <v>91</v>
      </c>
      <c r="C6" s="242"/>
      <c r="D6" s="242"/>
      <c r="E6" s="242"/>
      <c r="F6" s="242"/>
      <c r="G6" s="243"/>
    </row>
    <row r="7" spans="1:7">
      <c r="A7" s="10"/>
      <c r="B7" s="110" t="s">
        <v>89</v>
      </c>
      <c r="C7" s="242"/>
      <c r="D7" s="242"/>
      <c r="E7" s="242"/>
      <c r="F7" s="242"/>
      <c r="G7" s="243"/>
    </row>
    <row r="8" spans="1:7">
      <c r="A8" s="8">
        <v>1</v>
      </c>
      <c r="B8" s="11" t="s">
        <v>327</v>
      </c>
      <c r="C8" s="578">
        <v>45772506.908991344</v>
      </c>
      <c r="D8" s="579">
        <v>48513098.859544486</v>
      </c>
      <c r="E8" s="579">
        <v>51747766.37973205</v>
      </c>
      <c r="F8" s="579">
        <v>53188998.338710487</v>
      </c>
      <c r="G8" s="580">
        <v>51619324.636120379</v>
      </c>
    </row>
    <row r="9" spans="1:7">
      <c r="A9" s="8">
        <v>2</v>
      </c>
      <c r="B9" s="11" t="s">
        <v>328</v>
      </c>
      <c r="C9" s="578">
        <v>45772506.908991344</v>
      </c>
      <c r="D9" s="579">
        <v>48513098.859544486</v>
      </c>
      <c r="E9" s="579">
        <v>51747766.37973205</v>
      </c>
      <c r="F9" s="579">
        <v>53188998.338710487</v>
      </c>
      <c r="G9" s="580">
        <v>51619324.636120379</v>
      </c>
    </row>
    <row r="10" spans="1:7">
      <c r="A10" s="8">
        <v>3</v>
      </c>
      <c r="B10" s="11" t="s">
        <v>142</v>
      </c>
      <c r="C10" s="578">
        <v>57411237.788991347</v>
      </c>
      <c r="D10" s="579">
        <v>54736636.219544485</v>
      </c>
      <c r="E10" s="579">
        <v>55325331.819732048</v>
      </c>
      <c r="F10" s="579">
        <v>54897778.17871049</v>
      </c>
      <c r="G10" s="580">
        <v>51619324.636120379</v>
      </c>
    </row>
    <row r="11" spans="1:7">
      <c r="A11" s="8">
        <v>4</v>
      </c>
      <c r="B11" s="11" t="s">
        <v>330</v>
      </c>
      <c r="C11" s="578">
        <v>22959551.120468162</v>
      </c>
      <c r="D11" s="579">
        <v>28216170.433394633</v>
      </c>
      <c r="E11" s="579">
        <v>27882901.842054613</v>
      </c>
      <c r="F11" s="579">
        <v>32076045.174846124</v>
      </c>
      <c r="G11" s="580">
        <v>28069938.316827785</v>
      </c>
    </row>
    <row r="12" spans="1:7">
      <c r="A12" s="8">
        <v>5</v>
      </c>
      <c r="B12" s="11" t="s">
        <v>331</v>
      </c>
      <c r="C12" s="578">
        <v>27827617.631172169</v>
      </c>
      <c r="D12" s="579">
        <v>34400344.415925846</v>
      </c>
      <c r="E12" s="579">
        <v>34047451.761985034</v>
      </c>
      <c r="F12" s="579">
        <v>39598250.789700158</v>
      </c>
      <c r="G12" s="580">
        <v>34601075.01311706</v>
      </c>
    </row>
    <row r="13" spans="1:7">
      <c r="A13" s="8">
        <v>6</v>
      </c>
      <c r="B13" s="11" t="s">
        <v>329</v>
      </c>
      <c r="C13" s="578">
        <v>34275217.114517622</v>
      </c>
      <c r="D13" s="579">
        <v>42586371.994608976</v>
      </c>
      <c r="E13" s="579">
        <v>42205997.548436426</v>
      </c>
      <c r="F13" s="579">
        <v>49546755.373009704</v>
      </c>
      <c r="G13" s="580">
        <v>43239191.929958776</v>
      </c>
    </row>
    <row r="14" spans="1:7">
      <c r="A14" s="10"/>
      <c r="B14" s="109" t="s">
        <v>333</v>
      </c>
      <c r="C14" s="581"/>
      <c r="D14" s="581"/>
      <c r="E14" s="581"/>
      <c r="F14" s="581"/>
      <c r="G14" s="582"/>
    </row>
    <row r="15" spans="1:7" ht="15" customHeight="1">
      <c r="A15" s="8">
        <v>7</v>
      </c>
      <c r="B15" s="11" t="s">
        <v>332</v>
      </c>
      <c r="C15" s="583">
        <v>160545483.19267309</v>
      </c>
      <c r="D15" s="579">
        <v>186034886.33982742</v>
      </c>
      <c r="E15" s="579">
        <v>179724388.86316672</v>
      </c>
      <c r="F15" s="579">
        <v>193289342.3061606</v>
      </c>
      <c r="G15" s="580">
        <v>169160802.55217206</v>
      </c>
    </row>
    <row r="16" spans="1:7">
      <c r="A16" s="10"/>
      <c r="B16" s="109" t="s">
        <v>334</v>
      </c>
      <c r="C16" s="242"/>
      <c r="D16" s="242"/>
      <c r="E16" s="242"/>
      <c r="F16" s="242"/>
      <c r="G16" s="243"/>
    </row>
    <row r="17" spans="1:8">
      <c r="A17" s="8"/>
      <c r="B17" s="110" t="s">
        <v>715</v>
      </c>
      <c r="C17" s="575"/>
      <c r="D17" s="576"/>
      <c r="E17" s="576"/>
      <c r="F17" s="576"/>
      <c r="G17" s="577"/>
    </row>
    <row r="18" spans="1:8">
      <c r="A18" s="8">
        <v>8</v>
      </c>
      <c r="B18" s="11" t="s">
        <v>327</v>
      </c>
      <c r="C18" s="789">
        <v>0.28510616430148372</v>
      </c>
      <c r="D18" s="790">
        <v>0.2607742010868126</v>
      </c>
      <c r="E18" s="790">
        <v>0.28792845927622124</v>
      </c>
      <c r="F18" s="790">
        <v>0.27517812262231089</v>
      </c>
      <c r="G18" s="791">
        <v>0.30514944276290074</v>
      </c>
    </row>
    <row r="19" spans="1:8" ht="15" customHeight="1">
      <c r="A19" s="8">
        <v>9</v>
      </c>
      <c r="B19" s="11" t="s">
        <v>328</v>
      </c>
      <c r="C19" s="789">
        <v>0.28510616430148372</v>
      </c>
      <c r="D19" s="790">
        <v>0.2607742010868126</v>
      </c>
      <c r="E19" s="790">
        <v>0.28792845927622124</v>
      </c>
      <c r="F19" s="790">
        <v>0.27517812262231089</v>
      </c>
      <c r="G19" s="791">
        <v>0.30514944276290074</v>
      </c>
    </row>
    <row r="20" spans="1:8">
      <c r="A20" s="8">
        <v>10</v>
      </c>
      <c r="B20" s="11" t="s">
        <v>142</v>
      </c>
      <c r="C20" s="789">
        <v>0.35760107757183829</v>
      </c>
      <c r="D20" s="790">
        <v>0.29422780477613114</v>
      </c>
      <c r="E20" s="790">
        <v>0.30783430212053203</v>
      </c>
      <c r="F20" s="790">
        <v>0.28401865060803594</v>
      </c>
      <c r="G20" s="791">
        <v>0.30514944276290074</v>
      </c>
    </row>
    <row r="21" spans="1:8">
      <c r="A21" s="8">
        <v>11</v>
      </c>
      <c r="B21" s="11" t="s">
        <v>330</v>
      </c>
      <c r="C21" s="789">
        <v>0.14300963604758693</v>
      </c>
      <c r="D21" s="790">
        <v>0.15167139340657071</v>
      </c>
      <c r="E21" s="790">
        <v>0.15514256033043616</v>
      </c>
      <c r="F21" s="790">
        <v>0.1659483383415899</v>
      </c>
      <c r="G21" s="791">
        <v>0.16593642199214881</v>
      </c>
    </row>
    <row r="22" spans="1:8">
      <c r="A22" s="8">
        <v>12</v>
      </c>
      <c r="B22" s="11" t="s">
        <v>331</v>
      </c>
      <c r="C22" s="789">
        <v>0.17333167572067923</v>
      </c>
      <c r="D22" s="790">
        <v>0.18491340572051201</v>
      </c>
      <c r="E22" s="790">
        <v>0.18944257914771423</v>
      </c>
      <c r="F22" s="790">
        <v>0.20486515354260204</v>
      </c>
      <c r="G22" s="791">
        <v>0.20454546497227394</v>
      </c>
    </row>
    <row r="23" spans="1:8">
      <c r="A23" s="8">
        <v>13</v>
      </c>
      <c r="B23" s="11" t="s">
        <v>329</v>
      </c>
      <c r="C23" s="789">
        <v>0.21349225423790597</v>
      </c>
      <c r="D23" s="790">
        <v>0.22891605350201374</v>
      </c>
      <c r="E23" s="790">
        <v>0.23483734074939594</v>
      </c>
      <c r="F23" s="790">
        <v>0.25633464722814431</v>
      </c>
      <c r="G23" s="791">
        <v>0.25560999520928068</v>
      </c>
    </row>
    <row r="24" spans="1:8">
      <c r="A24" s="480"/>
      <c r="B24" s="109" t="s">
        <v>700</v>
      </c>
      <c r="C24" s="170"/>
      <c r="D24" s="170"/>
      <c r="E24" s="170"/>
      <c r="F24" s="170"/>
      <c r="G24" s="479"/>
    </row>
    <row r="25" spans="1:8" ht="26.4">
      <c r="A25" s="8">
        <v>14</v>
      </c>
      <c r="B25" s="11" t="s">
        <v>701</v>
      </c>
      <c r="C25" s="160"/>
      <c r="D25" s="12"/>
      <c r="E25" s="12"/>
      <c r="F25" s="12"/>
      <c r="G25" s="13"/>
      <c r="H25" s="478"/>
    </row>
    <row r="26" spans="1:8">
      <c r="A26" s="10"/>
      <c r="B26" s="109" t="s">
        <v>88</v>
      </c>
      <c r="C26" s="242"/>
      <c r="D26" s="242"/>
      <c r="E26" s="242"/>
      <c r="F26" s="242"/>
      <c r="G26" s="243"/>
    </row>
    <row r="27" spans="1:8" ht="15" customHeight="1">
      <c r="A27" s="244">
        <v>15</v>
      </c>
      <c r="B27" s="11" t="s">
        <v>87</v>
      </c>
      <c r="C27" s="792">
        <v>0.11291817283245435</v>
      </c>
      <c r="D27" s="793">
        <v>0.10762360969258578</v>
      </c>
      <c r="E27" s="793">
        <v>0.10006581640688003</v>
      </c>
      <c r="F27" s="793">
        <v>9.4266680374127429E-2</v>
      </c>
      <c r="G27" s="794">
        <v>9.2190548726309912E-2</v>
      </c>
    </row>
    <row r="28" spans="1:8">
      <c r="A28" s="244">
        <v>16</v>
      </c>
      <c r="B28" s="11" t="s">
        <v>86</v>
      </c>
      <c r="C28" s="792">
        <v>6.4847917075531836E-2</v>
      </c>
      <c r="D28" s="793">
        <v>6.2696612680487956E-2</v>
      </c>
      <c r="E28" s="793">
        <v>5.938198184545454E-2</v>
      </c>
      <c r="F28" s="793">
        <v>6.1243666601994061E-2</v>
      </c>
      <c r="G28" s="794">
        <v>6.1005536723784823E-2</v>
      </c>
    </row>
    <row r="29" spans="1:8">
      <c r="A29" s="244">
        <v>17</v>
      </c>
      <c r="B29" s="11" t="s">
        <v>85</v>
      </c>
      <c r="C29" s="792">
        <v>-8.2066868408063987E-2</v>
      </c>
      <c r="D29" s="793">
        <v>-7.4557755998301514E-2</v>
      </c>
      <c r="E29" s="793">
        <v>-6.787592390263876E-2</v>
      </c>
      <c r="F29" s="793">
        <v>-7.2710717096834118E-2</v>
      </c>
      <c r="G29" s="794">
        <v>-6.3560866351272394E-2</v>
      </c>
    </row>
    <row r="30" spans="1:8">
      <c r="A30" s="244">
        <v>18</v>
      </c>
      <c r="B30" s="11" t="s">
        <v>84</v>
      </c>
      <c r="C30" s="792">
        <v>4.807025575692251E-2</v>
      </c>
      <c r="D30" s="793">
        <v>4.4926997012097819E-2</v>
      </c>
      <c r="E30" s="793">
        <v>4.0683834561425498E-2</v>
      </c>
      <c r="F30" s="793">
        <v>3.3023013772133368E-2</v>
      </c>
      <c r="G30" s="794">
        <v>3.11850120025251E-2</v>
      </c>
    </row>
    <row r="31" spans="1:8">
      <c r="A31" s="244">
        <v>19</v>
      </c>
      <c r="B31" s="11" t="s">
        <v>154</v>
      </c>
      <c r="C31" s="792">
        <v>-0.10347431410721378</v>
      </c>
      <c r="D31" s="793">
        <v>-9.7190850586126559E-2</v>
      </c>
      <c r="E31" s="793">
        <v>-9.1574791364158234E-2</v>
      </c>
      <c r="F31" s="793">
        <v>-5.6716925394673733E-2</v>
      </c>
      <c r="G31" s="794">
        <v>-5.9129590823036399E-2</v>
      </c>
    </row>
    <row r="32" spans="1:8">
      <c r="A32" s="244">
        <v>20</v>
      </c>
      <c r="B32" s="11" t="s">
        <v>155</v>
      </c>
      <c r="C32" s="792">
        <v>-0.34625632385337751</v>
      </c>
      <c r="D32" s="793">
        <v>-0.33072782617231344</v>
      </c>
      <c r="E32" s="793">
        <v>-0.31441886277393033</v>
      </c>
      <c r="F32" s="793">
        <v>-0.19077251864723219</v>
      </c>
      <c r="G32" s="794">
        <v>-0.1928928788411256</v>
      </c>
    </row>
    <row r="33" spans="1:7">
      <c r="A33" s="10"/>
      <c r="B33" s="109" t="s">
        <v>216</v>
      </c>
      <c r="C33" s="795"/>
      <c r="D33" s="795"/>
      <c r="E33" s="795"/>
      <c r="F33" s="795"/>
      <c r="G33" s="796"/>
    </row>
    <row r="34" spans="1:7">
      <c r="A34" s="244">
        <v>21</v>
      </c>
      <c r="B34" s="11" t="s">
        <v>83</v>
      </c>
      <c r="C34" s="792">
        <v>4.3020245155645308E-2</v>
      </c>
      <c r="D34" s="793">
        <v>2.7456641319127367E-2</v>
      </c>
      <c r="E34" s="793">
        <v>1.3065691780277701E-2</v>
      </c>
      <c r="F34" s="793">
        <v>1.2469114320397294E-2</v>
      </c>
      <c r="G34" s="794">
        <v>7.6898951015918768E-3</v>
      </c>
    </row>
    <row r="35" spans="1:7" ht="15" customHeight="1">
      <c r="A35" s="244">
        <v>22</v>
      </c>
      <c r="B35" s="11" t="s">
        <v>674</v>
      </c>
      <c r="C35" s="792">
        <v>4.3637819710509888E-2</v>
      </c>
      <c r="D35" s="793">
        <v>2.6959821870119898E-2</v>
      </c>
      <c r="E35" s="793">
        <v>2.2243139281515674E-2</v>
      </c>
      <c r="F35" s="793">
        <v>1.8911998569317637E-2</v>
      </c>
      <c r="G35" s="794">
        <v>1.8424538170021147E-2</v>
      </c>
    </row>
    <row r="36" spans="1:7">
      <c r="A36" s="244">
        <v>23</v>
      </c>
      <c r="B36" s="11" t="s">
        <v>82</v>
      </c>
      <c r="C36" s="792">
        <v>0.1260118266146581</v>
      </c>
      <c r="D36" s="793">
        <v>0.29738854250996566</v>
      </c>
      <c r="E36" s="793">
        <v>0.35173537806500249</v>
      </c>
      <c r="F36" s="793">
        <v>0.37723014449309017</v>
      </c>
      <c r="G36" s="794">
        <v>0.44427692728185203</v>
      </c>
    </row>
    <row r="37" spans="1:7" ht="15" customHeight="1">
      <c r="A37" s="244">
        <v>24</v>
      </c>
      <c r="B37" s="11" t="s">
        <v>81</v>
      </c>
      <c r="C37" s="792">
        <v>0.26963303957954721</v>
      </c>
      <c r="D37" s="793">
        <v>0.27321599138404595</v>
      </c>
      <c r="E37" s="793">
        <v>0.29078467354687437</v>
      </c>
      <c r="F37" s="793">
        <v>0.30920312958198098</v>
      </c>
      <c r="G37" s="794">
        <v>0.30073249210325342</v>
      </c>
    </row>
    <row r="38" spans="1:7">
      <c r="A38" s="244">
        <v>25</v>
      </c>
      <c r="B38" s="11" t="s">
        <v>80</v>
      </c>
      <c r="C38" s="792">
        <v>-0.16857473346488466</v>
      </c>
      <c r="D38" s="793">
        <v>9.1224471301740204E-2</v>
      </c>
      <c r="E38" s="793">
        <v>3.6695585190813423E-2</v>
      </c>
      <c r="F38" s="793">
        <v>1.2522984586389991</v>
      </c>
      <c r="G38" s="794">
        <v>0.87448973062485047</v>
      </c>
    </row>
    <row r="39" spans="1:7" ht="15" customHeight="1">
      <c r="A39" s="10"/>
      <c r="B39" s="109" t="s">
        <v>217</v>
      </c>
      <c r="C39" s="573"/>
      <c r="D39" s="573"/>
      <c r="E39" s="573"/>
      <c r="F39" s="573"/>
      <c r="G39" s="574"/>
    </row>
    <row r="40" spans="1:7" ht="15" customHeight="1">
      <c r="A40" s="244">
        <v>26</v>
      </c>
      <c r="B40" s="11" t="s">
        <v>79</v>
      </c>
      <c r="C40" s="797">
        <v>0.28229980236500751</v>
      </c>
      <c r="D40" s="798">
        <v>0.20042026972069935</v>
      </c>
      <c r="E40" s="798">
        <v>0.19732076771501195</v>
      </c>
      <c r="F40" s="798">
        <v>0.21704465130752212</v>
      </c>
      <c r="G40" s="799">
        <v>0.26849145137892477</v>
      </c>
    </row>
    <row r="41" spans="1:7" ht="15" customHeight="1">
      <c r="A41" s="244">
        <v>27</v>
      </c>
      <c r="B41" s="11" t="s">
        <v>78</v>
      </c>
      <c r="C41" s="797">
        <v>0.21585635789938645</v>
      </c>
      <c r="D41" s="798">
        <v>0.2401792139183308</v>
      </c>
      <c r="E41" s="798">
        <v>0.21261149390564252</v>
      </c>
      <c r="F41" s="798">
        <v>0.20465973733929491</v>
      </c>
      <c r="G41" s="799">
        <v>0.21543437856848457</v>
      </c>
    </row>
    <row r="42" spans="1:7" ht="15" customHeight="1">
      <c r="A42" s="244">
        <v>28</v>
      </c>
      <c r="B42" s="11" t="s">
        <v>77</v>
      </c>
      <c r="C42" s="797">
        <v>8.7318582067850523E-2</v>
      </c>
      <c r="D42" s="798">
        <v>0.10318237832490137</v>
      </c>
      <c r="E42" s="798">
        <v>7.3045138489445646E-2</v>
      </c>
      <c r="F42" s="798">
        <v>8.871000342639293E-2</v>
      </c>
      <c r="G42" s="799">
        <v>0.11470022484094086</v>
      </c>
    </row>
    <row r="43" spans="1:7" ht="15" customHeight="1">
      <c r="A43" s="245"/>
      <c r="B43" s="109" t="s">
        <v>258</v>
      </c>
      <c r="C43" s="242"/>
      <c r="D43" s="242"/>
      <c r="E43" s="242"/>
      <c r="F43" s="242"/>
      <c r="G43" s="243"/>
    </row>
    <row r="44" spans="1:7">
      <c r="A44" s="244">
        <v>29</v>
      </c>
      <c r="B44" s="11" t="s">
        <v>241</v>
      </c>
      <c r="C44" s="14">
        <v>47686361.430000007</v>
      </c>
      <c r="D44" s="15">
        <v>58815376.760000005</v>
      </c>
      <c r="E44" s="15">
        <v>42815956.579999998</v>
      </c>
      <c r="F44" s="15">
        <v>57459901.299999997</v>
      </c>
      <c r="G44" s="16">
        <v>60047877.399999991</v>
      </c>
    </row>
    <row r="45" spans="1:7" ht="15" customHeight="1">
      <c r="A45" s="244">
        <v>30</v>
      </c>
      <c r="B45" s="11" t="s">
        <v>253</v>
      </c>
      <c r="C45" s="14">
        <v>24005857.869350001</v>
      </c>
      <c r="D45" s="15">
        <v>33261667.984650005</v>
      </c>
      <c r="E45" s="15">
        <v>18858388.107000001</v>
      </c>
      <c r="F45" s="15">
        <v>19828268.733950004</v>
      </c>
      <c r="G45" s="16">
        <v>20649799.566477194</v>
      </c>
    </row>
    <row r="46" spans="1:7" ht="15" customHeight="1">
      <c r="A46" s="277">
        <v>31</v>
      </c>
      <c r="B46" s="278" t="s">
        <v>242</v>
      </c>
      <c r="C46" s="567">
        <v>1.9864468784881295</v>
      </c>
      <c r="D46" s="568">
        <v>1.768262998330175</v>
      </c>
      <c r="E46" s="568">
        <v>2.2703932243343345</v>
      </c>
      <c r="F46" s="568">
        <v>2.8978778768323346</v>
      </c>
      <c r="G46" s="569">
        <v>2.9079157503049804</v>
      </c>
    </row>
    <row r="47" spans="1:7" ht="15" customHeight="1">
      <c r="A47" s="277"/>
      <c r="B47" s="109" t="s">
        <v>337</v>
      </c>
      <c r="C47" s="279"/>
      <c r="D47" s="280"/>
      <c r="E47" s="280"/>
      <c r="F47" s="280"/>
      <c r="G47" s="281"/>
    </row>
    <row r="48" spans="1:7" ht="15" customHeight="1">
      <c r="A48" s="277">
        <v>32</v>
      </c>
      <c r="B48" s="278" t="s">
        <v>344</v>
      </c>
      <c r="C48" s="279">
        <v>132210869.38449124</v>
      </c>
      <c r="D48" s="280">
        <v>143125460.79054442</v>
      </c>
      <c r="E48" s="280">
        <v>160430671.54504979</v>
      </c>
      <c r="F48" s="280">
        <v>162334832.41335371</v>
      </c>
      <c r="G48" s="281">
        <v>159296629.3905389</v>
      </c>
    </row>
    <row r="49" spans="1:7" ht="15" customHeight="1">
      <c r="A49" s="277">
        <v>33</v>
      </c>
      <c r="B49" s="278" t="s">
        <v>359</v>
      </c>
      <c r="C49" s="279">
        <v>110002002.16626833</v>
      </c>
      <c r="D49" s="280">
        <v>132933238.80487554</v>
      </c>
      <c r="E49" s="280">
        <v>126621302.4915107</v>
      </c>
      <c r="F49" s="280">
        <v>132503939.96915297</v>
      </c>
      <c r="G49" s="281">
        <v>117972447.44466089</v>
      </c>
    </row>
    <row r="50" spans="1:7" ht="14.4" thickBot="1">
      <c r="A50" s="246">
        <v>34</v>
      </c>
      <c r="B50" s="111" t="s">
        <v>377</v>
      </c>
      <c r="C50" s="570">
        <v>1.2018951180966155</v>
      </c>
      <c r="D50" s="571">
        <v>1.0766717344533328</v>
      </c>
      <c r="E50" s="571">
        <v>1.2670116985710664</v>
      </c>
      <c r="F50" s="571">
        <v>1.225132116457408</v>
      </c>
      <c r="G50" s="572">
        <v>1.3502867223744135</v>
      </c>
    </row>
    <row r="51" spans="1:7">
      <c r="A51" s="17"/>
    </row>
    <row r="52" spans="1:7">
      <c r="B52" s="162"/>
    </row>
    <row r="53" spans="1:7" ht="52.8">
      <c r="B53" s="162" t="s">
        <v>257</v>
      </c>
    </row>
    <row r="55" spans="1:7" ht="14.4">
      <c r="B55" s="161"/>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election activeCell="I32" sqref="I32"/>
    </sheetView>
  </sheetViews>
  <sheetFormatPr defaultColWidth="8.77734375" defaultRowHeight="13.8"/>
  <cols>
    <col min="1" max="1" width="11.44140625" style="483" customWidth="1"/>
    <col min="2" max="2" width="76.77734375" style="562" customWidth="1"/>
    <col min="3" max="3" width="22.77734375" style="483" customWidth="1"/>
    <col min="4" max="16384" width="8.77734375" style="483"/>
  </cols>
  <sheetData>
    <row r="1" spans="1:3">
      <c r="A1" s="122" t="s">
        <v>30</v>
      </c>
      <c r="B1" s="482" t="str">
        <f>'Info '!C2</f>
        <v>JSC Silk Bank</v>
      </c>
    </row>
    <row r="2" spans="1:3">
      <c r="A2" s="122" t="s">
        <v>31</v>
      </c>
      <c r="B2" s="584">
        <f>'1. key ratios '!B2</f>
        <v>45930</v>
      </c>
    </row>
    <row r="3" spans="1:3">
      <c r="B3" s="483"/>
    </row>
    <row r="4" spans="1:3">
      <c r="A4" s="483" t="s">
        <v>295</v>
      </c>
      <c r="B4" s="483" t="s">
        <v>296</v>
      </c>
    </row>
    <row r="5" spans="1:3">
      <c r="A5" s="544" t="s">
        <v>297</v>
      </c>
      <c r="B5" s="545"/>
      <c r="C5" s="546"/>
    </row>
    <row r="6" spans="1:3" ht="27.6">
      <c r="A6" s="550">
        <v>1</v>
      </c>
      <c r="B6" s="551" t="s">
        <v>751</v>
      </c>
      <c r="C6" s="552">
        <v>187017192.68178847</v>
      </c>
    </row>
    <row r="7" spans="1:3">
      <c r="A7" s="550">
        <v>2</v>
      </c>
      <c r="B7" s="551" t="s">
        <v>298</v>
      </c>
      <c r="C7" s="552">
        <v>-16699760.221600275</v>
      </c>
    </row>
    <row r="8" spans="1:3" ht="27.6">
      <c r="A8" s="553">
        <v>3</v>
      </c>
      <c r="B8" s="554" t="s">
        <v>299</v>
      </c>
      <c r="C8" s="552">
        <v>170317432.46018821</v>
      </c>
    </row>
    <row r="9" spans="1:3">
      <c r="A9" s="544" t="s">
        <v>300</v>
      </c>
      <c r="B9" s="545"/>
      <c r="C9" s="547"/>
    </row>
    <row r="10" spans="1:3" ht="25.8" customHeight="1">
      <c r="A10" s="550">
        <v>4</v>
      </c>
      <c r="B10" s="555" t="s">
        <v>749</v>
      </c>
      <c r="C10" s="552">
        <v>780886.99236462614</v>
      </c>
    </row>
    <row r="11" spans="1:3" ht="25.8" customHeight="1">
      <c r="A11" s="550">
        <v>5</v>
      </c>
      <c r="B11" s="556" t="s">
        <v>750</v>
      </c>
      <c r="C11" s="552">
        <v>555555.43963666481</v>
      </c>
    </row>
    <row r="12" spans="1:3" ht="25.8" customHeight="1">
      <c r="A12" s="550">
        <v>6</v>
      </c>
      <c r="B12" s="556" t="s">
        <v>743</v>
      </c>
      <c r="C12" s="557">
        <v>1871019.4048018071</v>
      </c>
    </row>
    <row r="13" spans="1:3" ht="25.8" customHeight="1">
      <c r="A13" s="558">
        <v>7</v>
      </c>
      <c r="B13" s="555" t="s">
        <v>744</v>
      </c>
      <c r="C13" s="552">
        <v>98000</v>
      </c>
    </row>
    <row r="14" spans="1:3" ht="25.8" customHeight="1">
      <c r="A14" s="553">
        <v>8</v>
      </c>
      <c r="B14" s="548" t="s">
        <v>301</v>
      </c>
      <c r="C14" s="559">
        <v>1871019.4048018071</v>
      </c>
    </row>
    <row r="15" spans="1:3">
      <c r="A15" s="544" t="s">
        <v>302</v>
      </c>
      <c r="B15" s="545"/>
      <c r="C15" s="547"/>
    </row>
    <row r="16" spans="1:3" ht="27.6">
      <c r="A16" s="558">
        <v>9</v>
      </c>
      <c r="B16" s="555" t="s">
        <v>303</v>
      </c>
      <c r="C16" s="552"/>
    </row>
    <row r="17" spans="1:3">
      <c r="A17" s="558">
        <v>10</v>
      </c>
      <c r="B17" s="555" t="s">
        <v>304</v>
      </c>
      <c r="C17" s="552"/>
    </row>
    <row r="18" spans="1:3">
      <c r="A18" s="558">
        <v>11</v>
      </c>
      <c r="B18" s="555" t="s">
        <v>305</v>
      </c>
      <c r="C18" s="552"/>
    </row>
    <row r="19" spans="1:3" ht="27.6">
      <c r="A19" s="558">
        <v>12</v>
      </c>
      <c r="B19" s="555" t="s">
        <v>306</v>
      </c>
      <c r="C19" s="552"/>
    </row>
    <row r="20" spans="1:3">
      <c r="A20" s="558">
        <v>14</v>
      </c>
      <c r="B20" s="555" t="s">
        <v>307</v>
      </c>
      <c r="C20" s="552"/>
    </row>
    <row r="21" spans="1:3">
      <c r="A21" s="558">
        <v>14</v>
      </c>
      <c r="B21" s="555" t="s">
        <v>308</v>
      </c>
      <c r="C21" s="552"/>
    </row>
    <row r="22" spans="1:3">
      <c r="A22" s="553">
        <v>15</v>
      </c>
      <c r="B22" s="548" t="s">
        <v>309</v>
      </c>
      <c r="C22" s="559">
        <v>0</v>
      </c>
    </row>
    <row r="23" spans="1:3">
      <c r="A23" s="544" t="s">
        <v>310</v>
      </c>
      <c r="B23" s="545"/>
      <c r="C23" s="547"/>
    </row>
    <row r="24" spans="1:3">
      <c r="A24" s="563">
        <v>16</v>
      </c>
      <c r="B24" s="556" t="s">
        <v>311</v>
      </c>
      <c r="C24" s="552">
        <v>17674223.978700712</v>
      </c>
    </row>
    <row r="25" spans="1:3">
      <c r="A25" s="563">
        <v>17</v>
      </c>
      <c r="B25" s="556" t="s">
        <v>312</v>
      </c>
      <c r="C25" s="552">
        <v>-15566663.679440007</v>
      </c>
    </row>
    <row r="26" spans="1:3">
      <c r="A26" s="564">
        <v>18</v>
      </c>
      <c r="B26" s="548" t="s">
        <v>313</v>
      </c>
      <c r="C26" s="559">
        <v>2107560.2992607057</v>
      </c>
    </row>
    <row r="27" spans="1:3">
      <c r="A27" s="544" t="s">
        <v>314</v>
      </c>
      <c r="B27" s="545"/>
      <c r="C27" s="547"/>
    </row>
    <row r="28" spans="1:3" ht="27.6">
      <c r="A28" s="563">
        <v>19</v>
      </c>
      <c r="B28" s="555" t="s">
        <v>315</v>
      </c>
      <c r="C28" s="560"/>
    </row>
    <row r="29" spans="1:3">
      <c r="A29" s="563">
        <v>20</v>
      </c>
      <c r="B29" s="556" t="s">
        <v>316</v>
      </c>
      <c r="C29" s="560"/>
    </row>
    <row r="30" spans="1:3">
      <c r="A30" s="544" t="s">
        <v>748</v>
      </c>
      <c r="B30" s="545"/>
      <c r="C30" s="547"/>
    </row>
    <row r="31" spans="1:3">
      <c r="A31" s="564">
        <v>21</v>
      </c>
      <c r="B31" s="549" t="s">
        <v>317</v>
      </c>
      <c r="C31" s="559">
        <v>45772506.908991337</v>
      </c>
    </row>
    <row r="32" spans="1:3">
      <c r="A32" s="564">
        <v>22</v>
      </c>
      <c r="B32" s="548" t="s">
        <v>318</v>
      </c>
      <c r="C32" s="559">
        <v>174296012.16425073</v>
      </c>
    </row>
    <row r="33" spans="1:3">
      <c r="A33" s="544" t="s">
        <v>319</v>
      </c>
      <c r="B33" s="545"/>
      <c r="C33" s="547"/>
    </row>
    <row r="34" spans="1:3">
      <c r="A34" s="553">
        <v>23</v>
      </c>
      <c r="B34" s="548" t="s">
        <v>319</v>
      </c>
      <c r="C34" s="641">
        <v>0.2626136211645328</v>
      </c>
    </row>
    <row r="35" spans="1:3">
      <c r="A35" s="544" t="s">
        <v>320</v>
      </c>
      <c r="B35" s="545"/>
      <c r="C35" s="547"/>
    </row>
    <row r="36" spans="1:3">
      <c r="A36" s="561" t="s">
        <v>321</v>
      </c>
      <c r="B36" s="555" t="s">
        <v>322</v>
      </c>
      <c r="C36" s="560"/>
    </row>
    <row r="37" spans="1:3" ht="27.6">
      <c r="A37" s="561" t="s">
        <v>323</v>
      </c>
      <c r="B37" s="551" t="s">
        <v>324</v>
      </c>
      <c r="C37" s="560"/>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E23" sqref="E23"/>
    </sheetView>
  </sheetViews>
  <sheetFormatPr defaultColWidth="8.88671875" defaultRowHeight="14.4"/>
  <cols>
    <col min="1" max="1" width="11.44140625" customWidth="1"/>
    <col min="2" max="2" width="76.77734375" style="211" customWidth="1"/>
    <col min="3" max="6" width="25.33203125" customWidth="1"/>
  </cols>
  <sheetData>
    <row r="1" spans="1:6">
      <c r="A1" s="2" t="s">
        <v>30</v>
      </c>
      <c r="B1" s="3" t="str">
        <f>'Info '!C2</f>
        <v>JSC Silk Bank</v>
      </c>
    </row>
    <row r="2" spans="1:6">
      <c r="A2" s="2" t="s">
        <v>31</v>
      </c>
      <c r="B2" s="566">
        <f>'1. key ratios '!B2</f>
        <v>45930</v>
      </c>
    </row>
    <row r="3" spans="1:6">
      <c r="A3" s="4"/>
      <c r="B3"/>
    </row>
    <row r="4" spans="1:6">
      <c r="A4" s="540" t="s">
        <v>738</v>
      </c>
    </row>
    <row r="5" spans="1:6" ht="43.2">
      <c r="B5" s="536"/>
      <c r="C5" s="541" t="s">
        <v>739</v>
      </c>
      <c r="D5" s="541" t="s">
        <v>741</v>
      </c>
      <c r="E5" s="541" t="s">
        <v>740</v>
      </c>
      <c r="F5" s="541" t="s">
        <v>742</v>
      </c>
    </row>
    <row r="6" spans="1:6">
      <c r="B6" s="542" t="s">
        <v>716</v>
      </c>
      <c r="C6" s="533">
        <f>IF(C7&gt;0,C7,IF(C8&gt;0,C8,IF(C9&gt;0,C9)))</f>
        <v>355848.31312300509</v>
      </c>
      <c r="D6" s="533" t="b">
        <f>IF(D7&gt;0,D7,IF(D8&gt;0,D8,IF(D9&gt;0,D9)))</f>
        <v>0</v>
      </c>
      <c r="E6" s="533" t="b">
        <f>IF(E7&gt;0,E7,IF(E8&gt;0,E8,IF(E9&gt;0,E9)))</f>
        <v>0</v>
      </c>
      <c r="F6" s="533">
        <f>IF(F7&gt;0,F7,IF(F8&gt;0,F8,IF(F9&gt;0,F9)))</f>
        <v>355848.31312300509</v>
      </c>
    </row>
    <row r="7" spans="1:6">
      <c r="B7" s="534" t="s">
        <v>729</v>
      </c>
      <c r="C7" s="543">
        <v>355848.31312300509</v>
      </c>
      <c r="D7" s="543">
        <v>0</v>
      </c>
      <c r="E7" s="543">
        <v>0</v>
      </c>
      <c r="F7" s="543">
        <v>355848.31312300509</v>
      </c>
    </row>
    <row r="8" spans="1:6">
      <c r="B8" s="534" t="s">
        <v>730</v>
      </c>
      <c r="C8" s="543"/>
      <c r="D8" s="543"/>
      <c r="E8" s="543"/>
      <c r="F8" s="543"/>
    </row>
    <row r="9" spans="1:6">
      <c r="B9" s="534" t="s">
        <v>737</v>
      </c>
      <c r="C9" s="543"/>
      <c r="D9" s="543"/>
      <c r="E9" s="543"/>
      <c r="F9" s="543"/>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21" activePane="bottomRight" state="frozen"/>
      <selection activeCell="B19" sqref="B19"/>
      <selection pane="topRight" activeCell="B19" sqref="B19"/>
      <selection pane="bottomLeft" activeCell="B19" sqref="B19"/>
      <selection pane="bottomRight" activeCell="H26" sqref="H26:H27"/>
    </sheetView>
  </sheetViews>
  <sheetFormatPr defaultRowHeight="14.4"/>
  <cols>
    <col min="1" max="1" width="8.77734375" style="124"/>
    <col min="2" max="2" width="82.6640625" style="131" customWidth="1"/>
    <col min="3" max="7" width="17.5546875" style="124" customWidth="1"/>
  </cols>
  <sheetData>
    <row r="1" spans="1:7">
      <c r="A1" s="124" t="s">
        <v>30</v>
      </c>
      <c r="B1" s="3" t="str">
        <f>'Info '!C2</f>
        <v>JSC Silk Bank</v>
      </c>
    </row>
    <row r="2" spans="1:7">
      <c r="A2" s="124" t="s">
        <v>31</v>
      </c>
      <c r="B2" s="566">
        <f>'1. key ratios '!B2</f>
        <v>45930</v>
      </c>
    </row>
    <row r="4" spans="1:7" ht="15" thickBot="1">
      <c r="A4" s="124" t="s">
        <v>376</v>
      </c>
      <c r="B4" s="247" t="s">
        <v>337</v>
      </c>
    </row>
    <row r="5" spans="1:7">
      <c r="A5" s="248"/>
      <c r="B5" s="249"/>
      <c r="C5" s="728" t="s">
        <v>338</v>
      </c>
      <c r="D5" s="728"/>
      <c r="E5" s="728"/>
      <c r="F5" s="728"/>
      <c r="G5" s="729" t="s">
        <v>339</v>
      </c>
    </row>
    <row r="6" spans="1:7">
      <c r="A6" s="250"/>
      <c r="B6" s="251"/>
      <c r="C6" s="252" t="s">
        <v>340</v>
      </c>
      <c r="D6" s="252" t="s">
        <v>341</v>
      </c>
      <c r="E6" s="252" t="s">
        <v>342</v>
      </c>
      <c r="F6" s="252" t="s">
        <v>343</v>
      </c>
      <c r="G6" s="730"/>
    </row>
    <row r="7" spans="1:7">
      <c r="A7" s="253"/>
      <c r="B7" s="254" t="s">
        <v>344</v>
      </c>
      <c r="C7" s="255"/>
      <c r="D7" s="255"/>
      <c r="E7" s="255"/>
      <c r="F7" s="255"/>
      <c r="G7" s="256"/>
    </row>
    <row r="8" spans="1:7">
      <c r="A8" s="257">
        <v>1</v>
      </c>
      <c r="B8" s="258" t="s">
        <v>345</v>
      </c>
      <c r="C8" s="259">
        <v>57411237.78899134</v>
      </c>
      <c r="D8" s="259">
        <v>0</v>
      </c>
      <c r="E8" s="259">
        <v>0</v>
      </c>
      <c r="F8" s="259">
        <v>0</v>
      </c>
      <c r="G8" s="260">
        <v>57411237.78899134</v>
      </c>
    </row>
    <row r="9" spans="1:7">
      <c r="A9" s="257">
        <v>2</v>
      </c>
      <c r="B9" s="261" t="s">
        <v>346</v>
      </c>
      <c r="C9" s="259">
        <v>57411237.78899134</v>
      </c>
      <c r="D9" s="259"/>
      <c r="E9" s="259"/>
      <c r="F9" s="259">
        <v>0</v>
      </c>
      <c r="G9" s="260">
        <v>57411237.78899134</v>
      </c>
    </row>
    <row r="10" spans="1:7" ht="27.6">
      <c r="A10" s="257">
        <v>3</v>
      </c>
      <c r="B10" s="261" t="s">
        <v>347</v>
      </c>
      <c r="C10" s="842"/>
      <c r="D10" s="842"/>
      <c r="E10" s="842"/>
      <c r="F10" s="259">
        <v>5763075.5200000005</v>
      </c>
      <c r="G10" s="260">
        <v>5763075.5200000005</v>
      </c>
    </row>
    <row r="11" spans="1:7" ht="14.55" customHeight="1">
      <c r="A11" s="257">
        <v>4</v>
      </c>
      <c r="B11" s="258" t="s">
        <v>348</v>
      </c>
      <c r="C11" s="259">
        <v>8529312.57999992</v>
      </c>
      <c r="D11" s="259">
        <v>14904293.07</v>
      </c>
      <c r="E11" s="259">
        <v>27126606.129999988</v>
      </c>
      <c r="F11" s="259">
        <v>645.44000000000005</v>
      </c>
      <c r="G11" s="260">
        <v>46493678.490499899</v>
      </c>
    </row>
    <row r="12" spans="1:7">
      <c r="A12" s="257">
        <v>5</v>
      </c>
      <c r="B12" s="261" t="s">
        <v>349</v>
      </c>
      <c r="C12" s="259">
        <v>7335897.8399999207</v>
      </c>
      <c r="D12" s="262">
        <v>14147485.32</v>
      </c>
      <c r="E12" s="259">
        <v>25656526.689999986</v>
      </c>
      <c r="F12" s="259">
        <v>645.44000000000005</v>
      </c>
      <c r="G12" s="260">
        <v>44783527.525499903</v>
      </c>
    </row>
    <row r="13" spans="1:7">
      <c r="A13" s="257">
        <v>6</v>
      </c>
      <c r="B13" s="261" t="s">
        <v>350</v>
      </c>
      <c r="C13" s="259">
        <v>1193414.7399999998</v>
      </c>
      <c r="D13" s="262">
        <v>756807.75</v>
      </c>
      <c r="E13" s="259">
        <v>1470079.44</v>
      </c>
      <c r="F13" s="259">
        <v>0</v>
      </c>
      <c r="G13" s="260">
        <v>1710150.9649999999</v>
      </c>
    </row>
    <row r="14" spans="1:7">
      <c r="A14" s="257">
        <v>7</v>
      </c>
      <c r="B14" s="258" t="s">
        <v>351</v>
      </c>
      <c r="C14" s="259">
        <v>8841222.7100000028</v>
      </c>
      <c r="D14" s="259">
        <v>3335875.1299999994</v>
      </c>
      <c r="E14" s="259">
        <v>32908657.329999991</v>
      </c>
      <c r="F14" s="259">
        <v>0</v>
      </c>
      <c r="G14" s="260">
        <v>22542877.584999997</v>
      </c>
    </row>
    <row r="15" spans="1:7" ht="41.4">
      <c r="A15" s="257">
        <v>8</v>
      </c>
      <c r="B15" s="261" t="s">
        <v>352</v>
      </c>
      <c r="C15" s="259">
        <v>8841222.7100000028</v>
      </c>
      <c r="D15" s="262">
        <v>3335875.1299999994</v>
      </c>
      <c r="E15" s="259">
        <v>32908657.329999991</v>
      </c>
      <c r="F15" s="259">
        <v>0</v>
      </c>
      <c r="G15" s="260">
        <v>22542877.584999997</v>
      </c>
    </row>
    <row r="16" spans="1:7" ht="27.6">
      <c r="A16" s="257">
        <v>9</v>
      </c>
      <c r="B16" s="261" t="s">
        <v>353</v>
      </c>
      <c r="C16" s="259">
        <v>0</v>
      </c>
      <c r="D16" s="262">
        <v>0</v>
      </c>
      <c r="E16" s="259">
        <v>0</v>
      </c>
      <c r="F16" s="259">
        <v>0</v>
      </c>
      <c r="G16" s="260">
        <v>0</v>
      </c>
    </row>
    <row r="17" spans="1:7">
      <c r="A17" s="257">
        <v>10</v>
      </c>
      <c r="B17" s="258" t="s">
        <v>354</v>
      </c>
      <c r="C17" s="259"/>
      <c r="D17" s="262"/>
      <c r="E17" s="259"/>
      <c r="F17" s="259"/>
      <c r="G17" s="260"/>
    </row>
    <row r="18" spans="1:7">
      <c r="A18" s="257">
        <v>11</v>
      </c>
      <c r="B18" s="258" t="s">
        <v>355</v>
      </c>
      <c r="C18" s="259">
        <v>24691234.929827332</v>
      </c>
      <c r="D18" s="262">
        <v>19020</v>
      </c>
      <c r="E18" s="259">
        <v>0</v>
      </c>
      <c r="F18" s="259">
        <v>0</v>
      </c>
      <c r="G18" s="260">
        <v>0</v>
      </c>
    </row>
    <row r="19" spans="1:7">
      <c r="A19" s="257">
        <v>12</v>
      </c>
      <c r="B19" s="261" t="s">
        <v>356</v>
      </c>
      <c r="C19" s="842"/>
      <c r="D19" s="262">
        <v>19020</v>
      </c>
      <c r="E19" s="259"/>
      <c r="F19" s="259"/>
      <c r="G19" s="260">
        <v>0</v>
      </c>
    </row>
    <row r="20" spans="1:7">
      <c r="A20" s="257">
        <v>13</v>
      </c>
      <c r="B20" s="261" t="s">
        <v>357</v>
      </c>
      <c r="C20" s="259">
        <v>24691234.929827332</v>
      </c>
      <c r="D20" s="259"/>
      <c r="E20" s="259"/>
      <c r="F20" s="259"/>
      <c r="G20" s="260">
        <v>0</v>
      </c>
    </row>
    <row r="21" spans="1:7">
      <c r="A21" s="263">
        <v>14</v>
      </c>
      <c r="B21" s="264" t="s">
        <v>358</v>
      </c>
      <c r="C21" s="842"/>
      <c r="D21" s="842"/>
      <c r="E21" s="842"/>
      <c r="F21" s="842"/>
      <c r="G21" s="265">
        <v>132210869.38449124</v>
      </c>
    </row>
    <row r="22" spans="1:7">
      <c r="A22" s="266"/>
      <c r="B22" s="267" t="s">
        <v>359</v>
      </c>
      <c r="C22" s="268"/>
      <c r="D22" s="269"/>
      <c r="E22" s="268"/>
      <c r="F22" s="268"/>
      <c r="G22" s="270"/>
    </row>
    <row r="23" spans="1:7">
      <c r="A23" s="257">
        <v>15</v>
      </c>
      <c r="B23" s="258" t="s">
        <v>360</v>
      </c>
      <c r="C23" s="271">
        <v>58302359.669999979</v>
      </c>
      <c r="D23" s="272"/>
      <c r="E23" s="271"/>
      <c r="F23" s="271">
        <v>73273.5</v>
      </c>
      <c r="G23" s="260">
        <v>2551264.041999999</v>
      </c>
    </row>
    <row r="24" spans="1:7">
      <c r="A24" s="257">
        <v>16</v>
      </c>
      <c r="B24" s="258" t="s">
        <v>361</v>
      </c>
      <c r="C24" s="259">
        <v>0</v>
      </c>
      <c r="D24" s="262">
        <v>4877913.6224917807</v>
      </c>
      <c r="E24" s="259">
        <v>5688078.0922450442</v>
      </c>
      <c r="F24" s="259">
        <v>92048868.954317316</v>
      </c>
      <c r="G24" s="260">
        <v>84135539.464757383</v>
      </c>
    </row>
    <row r="25" spans="1:7">
      <c r="A25" s="257">
        <v>17</v>
      </c>
      <c r="B25" s="261" t="s">
        <v>362</v>
      </c>
      <c r="C25" s="259"/>
      <c r="D25" s="262"/>
      <c r="E25" s="259"/>
      <c r="F25" s="259"/>
      <c r="G25" s="260"/>
    </row>
    <row r="26" spans="1:7" ht="27.6">
      <c r="A26" s="257">
        <v>18</v>
      </c>
      <c r="B26" s="261" t="s">
        <v>363</v>
      </c>
      <c r="C26" s="259"/>
      <c r="D26" s="262">
        <v>90567.079999999609</v>
      </c>
      <c r="E26" s="259"/>
      <c r="F26" s="259"/>
      <c r="G26" s="260">
        <v>13585.061999999942</v>
      </c>
    </row>
    <row r="27" spans="1:7">
      <c r="A27" s="257">
        <v>19</v>
      </c>
      <c r="B27" s="261" t="s">
        <v>364</v>
      </c>
      <c r="C27" s="259"/>
      <c r="D27" s="262">
        <v>4787346.5424917815</v>
      </c>
      <c r="E27" s="259">
        <v>5688078.0922450442</v>
      </c>
      <c r="F27" s="259">
        <v>91216720.177696809</v>
      </c>
      <c r="G27" s="260">
        <v>83414627.942629948</v>
      </c>
    </row>
    <row r="28" spans="1:7">
      <c r="A28" s="257">
        <v>20</v>
      </c>
      <c r="B28" s="273" t="s">
        <v>365</v>
      </c>
      <c r="C28" s="259"/>
      <c r="D28" s="262"/>
      <c r="E28" s="259"/>
      <c r="F28" s="259"/>
      <c r="G28" s="260"/>
    </row>
    <row r="29" spans="1:7">
      <c r="A29" s="257">
        <v>21</v>
      </c>
      <c r="B29" s="261" t="s">
        <v>366</v>
      </c>
      <c r="C29" s="259"/>
      <c r="D29" s="262"/>
      <c r="E29" s="259"/>
      <c r="F29" s="259"/>
      <c r="G29" s="260"/>
    </row>
    <row r="30" spans="1:7">
      <c r="A30" s="257">
        <v>22</v>
      </c>
      <c r="B30" s="273" t="s">
        <v>365</v>
      </c>
      <c r="C30" s="259"/>
      <c r="D30" s="262"/>
      <c r="E30" s="259"/>
      <c r="F30" s="259"/>
      <c r="G30" s="260"/>
    </row>
    <row r="31" spans="1:7">
      <c r="A31" s="257">
        <v>23</v>
      </c>
      <c r="B31" s="261" t="s">
        <v>367</v>
      </c>
      <c r="C31" s="259"/>
      <c r="D31" s="262">
        <v>0</v>
      </c>
      <c r="E31" s="259"/>
      <c r="F31" s="259">
        <v>832148.77662050002</v>
      </c>
      <c r="G31" s="260">
        <v>707326.46012742503</v>
      </c>
    </row>
    <row r="32" spans="1:7">
      <c r="A32" s="257">
        <v>24</v>
      </c>
      <c r="B32" s="258" t="s">
        <v>368</v>
      </c>
      <c r="C32" s="259"/>
      <c r="D32" s="262"/>
      <c r="E32" s="259"/>
      <c r="F32" s="259"/>
      <c r="G32" s="260"/>
    </row>
    <row r="33" spans="1:7">
      <c r="A33" s="257">
        <v>25</v>
      </c>
      <c r="B33" s="258" t="s">
        <v>369</v>
      </c>
      <c r="C33" s="259">
        <v>1946017.8885780033</v>
      </c>
      <c r="D33" s="259">
        <v>1151412.4423646254</v>
      </c>
      <c r="E33" s="259">
        <v>0</v>
      </c>
      <c r="F33" s="259">
        <v>19443256.323568325</v>
      </c>
      <c r="G33" s="260">
        <v>22365483.929510955</v>
      </c>
    </row>
    <row r="34" spans="1:7">
      <c r="A34" s="257">
        <v>26</v>
      </c>
      <c r="B34" s="261" t="s">
        <v>370</v>
      </c>
      <c r="C34" s="842"/>
      <c r="D34" s="262">
        <v>801006.99236462614</v>
      </c>
      <c r="E34" s="259"/>
      <c r="F34" s="259"/>
      <c r="G34" s="260">
        <v>801006.99236462614</v>
      </c>
    </row>
    <row r="35" spans="1:7">
      <c r="A35" s="257">
        <v>27</v>
      </c>
      <c r="B35" s="261" t="s">
        <v>371</v>
      </c>
      <c r="C35" s="259">
        <v>1946017.8885780033</v>
      </c>
      <c r="D35" s="262">
        <v>350405.44999999925</v>
      </c>
      <c r="E35" s="259"/>
      <c r="F35" s="259">
        <v>19443256.323568325</v>
      </c>
      <c r="G35" s="260">
        <v>21564476.937146328</v>
      </c>
    </row>
    <row r="36" spans="1:7">
      <c r="A36" s="257">
        <v>28</v>
      </c>
      <c r="B36" s="258" t="s">
        <v>372</v>
      </c>
      <c r="C36" s="259"/>
      <c r="D36" s="262">
        <v>17040961.34</v>
      </c>
      <c r="E36" s="259">
        <v>601666.63</v>
      </c>
      <c r="F36" s="259">
        <v>250000</v>
      </c>
      <c r="G36" s="260">
        <v>949714.73</v>
      </c>
    </row>
    <row r="37" spans="1:7">
      <c r="A37" s="263">
        <v>29</v>
      </c>
      <c r="B37" s="264" t="s">
        <v>373</v>
      </c>
      <c r="C37" s="842"/>
      <c r="D37" s="842"/>
      <c r="E37" s="842"/>
      <c r="F37" s="842"/>
      <c r="G37" s="265">
        <v>110002002.16626833</v>
      </c>
    </row>
    <row r="38" spans="1:7">
      <c r="A38" s="253"/>
      <c r="B38" s="274"/>
      <c r="C38" s="843"/>
      <c r="D38" s="843"/>
      <c r="E38" s="843"/>
      <c r="F38" s="843"/>
      <c r="G38" s="270"/>
    </row>
    <row r="39" spans="1:7" ht="15" thickBot="1">
      <c r="A39" s="275">
        <v>30</v>
      </c>
      <c r="B39" s="276" t="s">
        <v>374</v>
      </c>
      <c r="C39" s="832"/>
      <c r="D39" s="833"/>
      <c r="E39" s="833"/>
      <c r="F39" s="834"/>
      <c r="G39" s="844">
        <v>1.2018951180966155</v>
      </c>
    </row>
    <row r="42" spans="1:7" ht="41.4">
      <c r="B42" s="131"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G31" sqref="G31"/>
    </sheetView>
  </sheetViews>
  <sheetFormatPr defaultColWidth="9.21875" defaultRowHeight="12"/>
  <cols>
    <col min="1" max="1" width="11.77734375" style="284" bestFit="1" customWidth="1"/>
    <col min="2" max="2" width="105.21875" style="284" bestFit="1" customWidth="1"/>
    <col min="3" max="4" width="14.109375" style="284" bestFit="1" customWidth="1"/>
    <col min="5" max="5" width="15.109375" style="284" bestFit="1" customWidth="1"/>
    <col min="6" max="6" width="14.109375" style="284" bestFit="1" customWidth="1"/>
    <col min="7" max="7" width="16.33203125" style="284" bestFit="1" customWidth="1"/>
    <col min="8" max="8" width="15.109375" style="284" bestFit="1" customWidth="1"/>
    <col min="9" max="16384" width="9.21875" style="284"/>
  </cols>
  <sheetData>
    <row r="1" spans="1:8" ht="13.8">
      <c r="A1" s="282" t="s">
        <v>30</v>
      </c>
      <c r="B1" s="354" t="str">
        <f>'Info '!C2</f>
        <v>JSC Silk Bank</v>
      </c>
    </row>
    <row r="2" spans="1:8">
      <c r="A2" s="282" t="s">
        <v>31</v>
      </c>
      <c r="B2" s="642">
        <f>'1. key ratios '!B2</f>
        <v>45930</v>
      </c>
    </row>
    <row r="3" spans="1:8">
      <c r="A3" s="283" t="s">
        <v>380</v>
      </c>
    </row>
    <row r="5" spans="1:8" ht="12" customHeight="1">
      <c r="A5" s="731" t="s">
        <v>381</v>
      </c>
      <c r="B5" s="732"/>
      <c r="C5" s="737" t="s">
        <v>382</v>
      </c>
      <c r="D5" s="738"/>
      <c r="E5" s="738"/>
      <c r="F5" s="738"/>
      <c r="G5" s="738"/>
      <c r="H5" s="739"/>
    </row>
    <row r="6" spans="1:8">
      <c r="A6" s="733"/>
      <c r="B6" s="734"/>
      <c r="C6" s="740"/>
      <c r="D6" s="741"/>
      <c r="E6" s="741"/>
      <c r="F6" s="741"/>
      <c r="G6" s="741"/>
      <c r="H6" s="742"/>
    </row>
    <row r="7" spans="1:8">
      <c r="A7" s="735"/>
      <c r="B7" s="736"/>
      <c r="C7" s="353" t="s">
        <v>383</v>
      </c>
      <c r="D7" s="353" t="s">
        <v>384</v>
      </c>
      <c r="E7" s="353" t="s">
        <v>385</v>
      </c>
      <c r="F7" s="353" t="s">
        <v>386</v>
      </c>
      <c r="G7" s="353" t="s">
        <v>387</v>
      </c>
      <c r="H7" s="353" t="s">
        <v>64</v>
      </c>
    </row>
    <row r="8" spans="1:8">
      <c r="A8" s="349">
        <v>1</v>
      </c>
      <c r="B8" s="348" t="s">
        <v>51</v>
      </c>
      <c r="C8" s="644">
        <v>3096339.14</v>
      </c>
      <c r="D8" s="644">
        <v>0</v>
      </c>
      <c r="E8" s="644">
        <v>17003743.976620499</v>
      </c>
      <c r="F8" s="644">
        <v>0</v>
      </c>
      <c r="G8" s="644"/>
      <c r="H8" s="644">
        <v>20100083.1166205</v>
      </c>
    </row>
    <row r="9" spans="1:8">
      <c r="A9" s="349">
        <v>2</v>
      </c>
      <c r="B9" s="348" t="s">
        <v>52</v>
      </c>
      <c r="C9" s="644"/>
      <c r="D9" s="644"/>
      <c r="E9" s="644"/>
      <c r="F9" s="644"/>
      <c r="G9" s="644"/>
      <c r="H9" s="644">
        <v>0</v>
      </c>
    </row>
    <row r="10" spans="1:8">
      <c r="A10" s="349">
        <v>3</v>
      </c>
      <c r="B10" s="348" t="s">
        <v>152</v>
      </c>
      <c r="C10" s="644"/>
      <c r="D10" s="644"/>
      <c r="E10" s="644"/>
      <c r="F10" s="644"/>
      <c r="G10" s="644"/>
      <c r="H10" s="644">
        <v>0</v>
      </c>
    </row>
    <row r="11" spans="1:8">
      <c r="A11" s="349">
        <v>4</v>
      </c>
      <c r="B11" s="348" t="s">
        <v>53</v>
      </c>
      <c r="C11" s="644"/>
      <c r="D11" s="644"/>
      <c r="E11" s="644"/>
      <c r="F11" s="644"/>
      <c r="G11" s="644"/>
      <c r="H11" s="644">
        <v>0</v>
      </c>
    </row>
    <row r="12" spans="1:8">
      <c r="A12" s="349">
        <v>5</v>
      </c>
      <c r="B12" s="348" t="s">
        <v>54</v>
      </c>
      <c r="C12" s="644"/>
      <c r="D12" s="644"/>
      <c r="E12" s="644"/>
      <c r="F12" s="644"/>
      <c r="G12" s="644"/>
      <c r="H12" s="644">
        <v>0</v>
      </c>
    </row>
    <row r="13" spans="1:8">
      <c r="A13" s="349">
        <v>6</v>
      </c>
      <c r="B13" s="348" t="s">
        <v>55</v>
      </c>
      <c r="C13" s="644">
        <v>33902461.669999979</v>
      </c>
      <c r="D13" s="644">
        <v>0</v>
      </c>
      <c r="E13" s="644"/>
      <c r="F13" s="644">
        <v>0</v>
      </c>
      <c r="G13" s="644"/>
      <c r="H13" s="644">
        <v>33902461.669999979</v>
      </c>
    </row>
    <row r="14" spans="1:8">
      <c r="A14" s="349">
        <v>7</v>
      </c>
      <c r="B14" s="348" t="s">
        <v>56</v>
      </c>
      <c r="C14" s="644"/>
      <c r="D14" s="644">
        <v>6252361.2346804971</v>
      </c>
      <c r="E14" s="644">
        <v>10812917.389187589</v>
      </c>
      <c r="F14" s="644">
        <v>20438215.538146682</v>
      </c>
      <c r="G14" s="644">
        <v>1848.2949264890497</v>
      </c>
      <c r="H14" s="644">
        <v>37505342.456941254</v>
      </c>
    </row>
    <row r="15" spans="1:8">
      <c r="A15" s="349">
        <v>8</v>
      </c>
      <c r="B15" s="350" t="s">
        <v>57</v>
      </c>
      <c r="C15" s="644"/>
      <c r="D15" s="644">
        <v>4319000.7451959485</v>
      </c>
      <c r="E15" s="644">
        <v>52966612.714047097</v>
      </c>
      <c r="F15" s="644">
        <v>6840208.6246487126</v>
      </c>
      <c r="G15" s="644">
        <v>60980.271601196728</v>
      </c>
      <c r="H15" s="644">
        <v>64186802.355492957</v>
      </c>
    </row>
    <row r="16" spans="1:8">
      <c r="A16" s="349">
        <v>9</v>
      </c>
      <c r="B16" s="348" t="s">
        <v>58</v>
      </c>
      <c r="C16" s="644"/>
      <c r="D16" s="644"/>
      <c r="E16" s="644"/>
      <c r="F16" s="644"/>
      <c r="G16" s="644"/>
      <c r="H16" s="644">
        <v>0</v>
      </c>
    </row>
    <row r="17" spans="1:8">
      <c r="A17" s="349">
        <v>10</v>
      </c>
      <c r="B17" s="352" t="s">
        <v>395</v>
      </c>
      <c r="C17" s="644"/>
      <c r="D17" s="644">
        <v>1665269.874122587</v>
      </c>
      <c r="E17" s="644">
        <v>423932.64714962209</v>
      </c>
      <c r="F17" s="644">
        <v>407057.74469254713</v>
      </c>
      <c r="G17" s="644">
        <v>1178.9199351273594</v>
      </c>
      <c r="H17" s="644">
        <v>2497439.1858998835</v>
      </c>
    </row>
    <row r="18" spans="1:8">
      <c r="A18" s="349">
        <v>11</v>
      </c>
      <c r="B18" s="348" t="s">
        <v>60</v>
      </c>
      <c r="C18" s="644"/>
      <c r="D18" s="644">
        <v>0</v>
      </c>
      <c r="E18" s="644">
        <v>0</v>
      </c>
      <c r="F18" s="644">
        <v>0</v>
      </c>
      <c r="G18" s="644">
        <v>0</v>
      </c>
      <c r="H18" s="644">
        <v>0</v>
      </c>
    </row>
    <row r="19" spans="1:8">
      <c r="A19" s="349">
        <v>12</v>
      </c>
      <c r="B19" s="348" t="s">
        <v>61</v>
      </c>
      <c r="C19" s="644"/>
      <c r="D19" s="644"/>
      <c r="E19" s="644"/>
      <c r="F19" s="644"/>
      <c r="G19" s="644"/>
      <c r="H19" s="644">
        <v>0</v>
      </c>
    </row>
    <row r="20" spans="1:8">
      <c r="A20" s="351">
        <v>13</v>
      </c>
      <c r="B20" s="350" t="s">
        <v>144</v>
      </c>
      <c r="C20" s="644"/>
      <c r="D20" s="644"/>
      <c r="E20" s="644"/>
      <c r="F20" s="644"/>
      <c r="G20" s="644"/>
      <c r="H20" s="644">
        <v>0</v>
      </c>
    </row>
    <row r="21" spans="1:8">
      <c r="A21" s="349">
        <v>14</v>
      </c>
      <c r="B21" s="348" t="s">
        <v>63</v>
      </c>
      <c r="C21" s="644">
        <v>5646209.6899999985</v>
      </c>
      <c r="D21" s="644">
        <v>8267183.3351680152</v>
      </c>
      <c r="E21" s="644">
        <v>0</v>
      </c>
      <c r="F21" s="644"/>
      <c r="G21" s="644">
        <v>17409110</v>
      </c>
      <c r="H21" s="644">
        <v>31322503.025168013</v>
      </c>
    </row>
    <row r="22" spans="1:8">
      <c r="A22" s="347">
        <v>15</v>
      </c>
      <c r="B22" s="346" t="s">
        <v>64</v>
      </c>
      <c r="C22" s="644">
        <v>42645010.499999978</v>
      </c>
      <c r="D22" s="644">
        <v>18838545.315044463</v>
      </c>
      <c r="E22" s="644">
        <v>80783274.079855189</v>
      </c>
      <c r="F22" s="644">
        <v>27278424.162795395</v>
      </c>
      <c r="G22" s="644">
        <v>17471938.566527687</v>
      </c>
      <c r="H22" s="644">
        <v>187017192.6242227</v>
      </c>
    </row>
    <row r="26" spans="1:8" ht="24">
      <c r="B26" s="286"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topLeftCell="C1" zoomScale="80" zoomScaleNormal="80" workbookViewId="0">
      <selection activeCell="G28" sqref="G28"/>
    </sheetView>
  </sheetViews>
  <sheetFormatPr defaultColWidth="9.21875" defaultRowHeight="12"/>
  <cols>
    <col min="1" max="1" width="11.77734375" style="355" bestFit="1" customWidth="1"/>
    <col min="2" max="2" width="86.77734375" style="284" customWidth="1"/>
    <col min="3" max="4" width="31.5546875" style="284" customWidth="1"/>
    <col min="5" max="5" width="15.109375" style="284" bestFit="1" customWidth="1"/>
    <col min="6" max="6" width="11.77734375" style="284" bestFit="1" customWidth="1"/>
    <col min="7" max="7" width="21.5546875" style="284" bestFit="1" customWidth="1"/>
    <col min="8" max="8" width="41.44140625" style="284" customWidth="1"/>
    <col min="9" max="16384" width="9.21875" style="284"/>
  </cols>
  <sheetData>
    <row r="1" spans="1:8" ht="13.8">
      <c r="A1" s="282" t="s">
        <v>30</v>
      </c>
      <c r="B1" s="354" t="str">
        <f>'Info '!C2</f>
        <v>JSC Silk Bank</v>
      </c>
      <c r="C1" s="368"/>
      <c r="D1" s="368"/>
      <c r="E1" s="368"/>
      <c r="F1" s="368"/>
      <c r="G1" s="368"/>
      <c r="H1" s="368"/>
    </row>
    <row r="2" spans="1:8">
      <c r="A2" s="282" t="s">
        <v>31</v>
      </c>
      <c r="B2" s="642">
        <f>'1. key ratios '!B2</f>
        <v>45930</v>
      </c>
      <c r="C2" s="368"/>
      <c r="D2" s="368"/>
      <c r="E2" s="368"/>
      <c r="F2" s="368"/>
      <c r="G2" s="368"/>
      <c r="H2" s="368"/>
    </row>
    <row r="3" spans="1:8">
      <c r="A3" s="283" t="s">
        <v>388</v>
      </c>
      <c r="B3" s="368"/>
      <c r="C3" s="368"/>
      <c r="D3" s="368"/>
      <c r="E3" s="368"/>
      <c r="F3" s="368"/>
      <c r="G3" s="368"/>
      <c r="H3" s="368"/>
    </row>
    <row r="4" spans="1:8">
      <c r="A4" s="369"/>
      <c r="B4" s="368"/>
      <c r="C4" s="367" t="s">
        <v>0</v>
      </c>
      <c r="D4" s="367" t="s">
        <v>1</v>
      </c>
      <c r="E4" s="367" t="s">
        <v>2</v>
      </c>
      <c r="F4" s="367" t="s">
        <v>3</v>
      </c>
      <c r="G4" s="367" t="s">
        <v>4</v>
      </c>
      <c r="H4" s="367" t="s">
        <v>5</v>
      </c>
    </row>
    <row r="5" spans="1:8" ht="34.049999999999997" customHeight="1">
      <c r="A5" s="731" t="s">
        <v>389</v>
      </c>
      <c r="B5" s="732"/>
      <c r="C5" s="745" t="s">
        <v>390</v>
      </c>
      <c r="D5" s="745"/>
      <c r="E5" s="745" t="s">
        <v>627</v>
      </c>
      <c r="F5" s="743" t="s">
        <v>391</v>
      </c>
      <c r="G5" s="743" t="s">
        <v>392</v>
      </c>
      <c r="H5" s="365" t="s">
        <v>626</v>
      </c>
    </row>
    <row r="6" spans="1:8" ht="24">
      <c r="A6" s="735"/>
      <c r="B6" s="736"/>
      <c r="C6" s="366" t="s">
        <v>393</v>
      </c>
      <c r="D6" s="366" t="s">
        <v>394</v>
      </c>
      <c r="E6" s="745"/>
      <c r="F6" s="744"/>
      <c r="G6" s="744"/>
      <c r="H6" s="365" t="s">
        <v>625</v>
      </c>
    </row>
    <row r="7" spans="1:8">
      <c r="A7" s="363">
        <v>1</v>
      </c>
      <c r="B7" s="348" t="s">
        <v>51</v>
      </c>
      <c r="C7" s="645"/>
      <c r="D7" s="645">
        <v>20151504.439999998</v>
      </c>
      <c r="E7" s="645">
        <v>51421.323379500041</v>
      </c>
      <c r="F7" s="645"/>
      <c r="G7" s="645"/>
      <c r="H7" s="646">
        <v>20100083.116620496</v>
      </c>
    </row>
    <row r="8" spans="1:8">
      <c r="A8" s="363">
        <v>2</v>
      </c>
      <c r="B8" s="348" t="s">
        <v>52</v>
      </c>
      <c r="C8" s="645"/>
      <c r="D8" s="645">
        <v>0</v>
      </c>
      <c r="E8" s="645"/>
      <c r="F8" s="645"/>
      <c r="G8" s="645"/>
      <c r="H8" s="646">
        <v>0</v>
      </c>
    </row>
    <row r="9" spans="1:8">
      <c r="A9" s="363">
        <v>3</v>
      </c>
      <c r="B9" s="348" t="s">
        <v>152</v>
      </c>
      <c r="C9" s="645"/>
      <c r="D9" s="645">
        <v>0</v>
      </c>
      <c r="E9" s="645"/>
      <c r="F9" s="645"/>
      <c r="G9" s="645"/>
      <c r="H9" s="646">
        <v>0</v>
      </c>
    </row>
    <row r="10" spans="1:8">
      <c r="A10" s="363">
        <v>4</v>
      </c>
      <c r="B10" s="348" t="s">
        <v>53</v>
      </c>
      <c r="C10" s="645"/>
      <c r="D10" s="645">
        <v>0</v>
      </c>
      <c r="E10" s="645"/>
      <c r="F10" s="645"/>
      <c r="G10" s="645"/>
      <c r="H10" s="646">
        <v>0</v>
      </c>
    </row>
    <row r="11" spans="1:8">
      <c r="A11" s="363">
        <v>5</v>
      </c>
      <c r="B11" s="348" t="s">
        <v>54</v>
      </c>
      <c r="C11" s="645"/>
      <c r="D11" s="645">
        <v>0</v>
      </c>
      <c r="E11" s="645"/>
      <c r="F11" s="645"/>
      <c r="G11" s="645"/>
      <c r="H11" s="646">
        <v>0</v>
      </c>
    </row>
    <row r="12" spans="1:8">
      <c r="A12" s="363">
        <v>6</v>
      </c>
      <c r="B12" s="348" t="s">
        <v>55</v>
      </c>
      <c r="C12" s="645"/>
      <c r="D12" s="645">
        <v>33902461.669999979</v>
      </c>
      <c r="E12" s="645"/>
      <c r="F12" s="645"/>
      <c r="G12" s="645"/>
      <c r="H12" s="646">
        <v>33902461.669999979</v>
      </c>
    </row>
    <row r="13" spans="1:8">
      <c r="A13" s="363">
        <v>7</v>
      </c>
      <c r="B13" s="348" t="s">
        <v>56</v>
      </c>
      <c r="C13" s="645">
        <v>3004711.4149070075</v>
      </c>
      <c r="D13" s="645">
        <v>36261767.582078323</v>
      </c>
      <c r="E13" s="645">
        <v>1761136.5400440567</v>
      </c>
      <c r="F13" s="645"/>
      <c r="G13" s="645"/>
      <c r="H13" s="646">
        <v>37505342.456941277</v>
      </c>
    </row>
    <row r="14" spans="1:8">
      <c r="A14" s="363">
        <v>8</v>
      </c>
      <c r="B14" s="350" t="s">
        <v>57</v>
      </c>
      <c r="C14" s="645">
        <v>1569728.1545352328</v>
      </c>
      <c r="D14" s="645">
        <v>65496045.323846057</v>
      </c>
      <c r="E14" s="645">
        <v>2878971.1228883564</v>
      </c>
      <c r="F14" s="645"/>
      <c r="G14" s="645">
        <v>197426.03999999998</v>
      </c>
      <c r="H14" s="646">
        <v>64186802.355492935</v>
      </c>
    </row>
    <row r="15" spans="1:8">
      <c r="A15" s="363">
        <v>9</v>
      </c>
      <c r="B15" s="348" t="s">
        <v>58</v>
      </c>
      <c r="C15" s="645"/>
      <c r="D15" s="645">
        <v>0</v>
      </c>
      <c r="E15" s="645"/>
      <c r="F15" s="645"/>
      <c r="G15" s="645"/>
      <c r="H15" s="646">
        <v>0</v>
      </c>
    </row>
    <row r="16" spans="1:8">
      <c r="A16" s="363">
        <v>10</v>
      </c>
      <c r="B16" s="352" t="s">
        <v>395</v>
      </c>
      <c r="C16" s="645">
        <v>4363776.3975711046</v>
      </c>
      <c r="D16" s="645">
        <v>0</v>
      </c>
      <c r="E16" s="645">
        <v>1866337.2116712183</v>
      </c>
      <c r="F16" s="645"/>
      <c r="G16" s="645"/>
      <c r="H16" s="646">
        <v>2497439.1858998863</v>
      </c>
    </row>
    <row r="17" spans="1:8">
      <c r="A17" s="363">
        <v>11</v>
      </c>
      <c r="B17" s="348" t="s">
        <v>60</v>
      </c>
      <c r="C17" s="645">
        <v>0</v>
      </c>
      <c r="D17" s="645">
        <v>0</v>
      </c>
      <c r="E17" s="645">
        <v>0</v>
      </c>
      <c r="F17" s="645"/>
      <c r="G17" s="645"/>
      <c r="H17" s="646">
        <v>0</v>
      </c>
    </row>
    <row r="18" spans="1:8">
      <c r="A18" s="363">
        <v>12</v>
      </c>
      <c r="B18" s="348" t="s">
        <v>61</v>
      </c>
      <c r="C18" s="645"/>
      <c r="D18" s="645">
        <v>0</v>
      </c>
      <c r="E18" s="645"/>
      <c r="F18" s="645"/>
      <c r="G18" s="645"/>
      <c r="H18" s="646">
        <v>0</v>
      </c>
    </row>
    <row r="19" spans="1:8">
      <c r="A19" s="364">
        <v>13</v>
      </c>
      <c r="B19" s="350" t="s">
        <v>144</v>
      </c>
      <c r="C19" s="645"/>
      <c r="D19" s="645">
        <v>0</v>
      </c>
      <c r="E19" s="645"/>
      <c r="F19" s="645"/>
      <c r="G19" s="645"/>
      <c r="H19" s="646">
        <v>0</v>
      </c>
    </row>
    <row r="20" spans="1:8">
      <c r="A20" s="363">
        <v>14</v>
      </c>
      <c r="B20" s="348" t="s">
        <v>63</v>
      </c>
      <c r="C20" s="645">
        <v>0</v>
      </c>
      <c r="D20" s="645">
        <v>31322503.025168013</v>
      </c>
      <c r="E20" s="645">
        <v>0</v>
      </c>
      <c r="F20" s="645"/>
      <c r="G20" s="645"/>
      <c r="H20" s="646">
        <v>31322503.025168013</v>
      </c>
    </row>
    <row r="21" spans="1:8" s="360" customFormat="1">
      <c r="A21" s="362">
        <v>15</v>
      </c>
      <c r="B21" s="361" t="s">
        <v>64</v>
      </c>
      <c r="C21" s="647">
        <v>4574439.5694422405</v>
      </c>
      <c r="D21" s="647">
        <v>187134282.04109234</v>
      </c>
      <c r="E21" s="647">
        <v>4691528.9863119135</v>
      </c>
      <c r="F21" s="647">
        <v>0</v>
      </c>
      <c r="G21" s="647">
        <v>197426.03999999998</v>
      </c>
      <c r="H21" s="646">
        <v>187017192.6242227</v>
      </c>
    </row>
    <row r="22" spans="1:8">
      <c r="A22" s="359">
        <v>16</v>
      </c>
      <c r="B22" s="358" t="s">
        <v>396</v>
      </c>
      <c r="C22" s="645">
        <v>4574439.5694422405</v>
      </c>
      <c r="D22" s="645">
        <v>101757812.90592438</v>
      </c>
      <c r="E22" s="645">
        <v>4640107.6629324127</v>
      </c>
      <c r="F22" s="645">
        <v>0</v>
      </c>
      <c r="G22" s="645">
        <v>197426.03999999998</v>
      </c>
      <c r="H22" s="646">
        <v>101692144.81243421</v>
      </c>
    </row>
    <row r="23" spans="1:8">
      <c r="A23" s="359">
        <v>17</v>
      </c>
      <c r="B23" s="358" t="s">
        <v>397</v>
      </c>
      <c r="C23" s="645"/>
      <c r="D23" s="645">
        <v>17055165.300000001</v>
      </c>
      <c r="E23" s="645">
        <v>51421.323379500041</v>
      </c>
      <c r="F23" s="645"/>
      <c r="G23" s="645"/>
      <c r="H23" s="646">
        <v>17003743.976620499</v>
      </c>
    </row>
    <row r="24" spans="1:8">
      <c r="C24" s="648"/>
      <c r="D24" s="648"/>
      <c r="E24" s="648"/>
      <c r="F24" s="648"/>
      <c r="G24" s="648"/>
      <c r="H24" s="648"/>
    </row>
    <row r="26" spans="1:8" ht="42.45" customHeight="1">
      <c r="B26" s="286"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topLeftCell="A3" zoomScale="80" zoomScaleNormal="80" workbookViewId="0">
      <selection activeCell="C7" sqref="C7:H34"/>
    </sheetView>
  </sheetViews>
  <sheetFormatPr defaultColWidth="9.21875" defaultRowHeight="12"/>
  <cols>
    <col min="1" max="1" width="11" style="284" bestFit="1" customWidth="1"/>
    <col min="2" max="2" width="93.44140625" style="284" customWidth="1"/>
    <col min="3" max="4" width="35" style="284" customWidth="1"/>
    <col min="5" max="5" width="15.109375" style="284" bestFit="1" customWidth="1"/>
    <col min="6" max="6" width="11.77734375" style="284" bestFit="1" customWidth="1"/>
    <col min="7" max="7" width="22" style="284" customWidth="1"/>
    <col min="8" max="8" width="19.88671875" style="284" customWidth="1"/>
    <col min="9" max="16384" width="9.21875" style="284"/>
  </cols>
  <sheetData>
    <row r="1" spans="1:8" ht="13.8">
      <c r="A1" s="282" t="s">
        <v>30</v>
      </c>
      <c r="B1" s="354" t="str">
        <f>'Info '!C2</f>
        <v>JSC Silk Bank</v>
      </c>
      <c r="C1" s="368"/>
      <c r="D1" s="368"/>
      <c r="E1" s="368"/>
      <c r="F1" s="368"/>
      <c r="G1" s="368"/>
      <c r="H1" s="368"/>
    </row>
    <row r="2" spans="1:8">
      <c r="A2" s="282" t="s">
        <v>31</v>
      </c>
      <c r="B2" s="642">
        <f>'1. key ratios '!B2</f>
        <v>45930</v>
      </c>
      <c r="C2" s="368"/>
      <c r="D2" s="368"/>
      <c r="E2" s="368"/>
      <c r="F2" s="368"/>
      <c r="G2" s="368"/>
      <c r="H2" s="368"/>
    </row>
    <row r="3" spans="1:8">
      <c r="A3" s="283" t="s">
        <v>398</v>
      </c>
      <c r="B3" s="368"/>
      <c r="C3" s="368"/>
      <c r="D3" s="368"/>
      <c r="E3" s="368"/>
      <c r="F3" s="368"/>
      <c r="G3" s="368"/>
      <c r="H3" s="368"/>
    </row>
    <row r="4" spans="1:8">
      <c r="A4" s="369"/>
      <c r="B4" s="368"/>
      <c r="C4" s="367" t="s">
        <v>0</v>
      </c>
      <c r="D4" s="367" t="s">
        <v>1</v>
      </c>
      <c r="E4" s="367" t="s">
        <v>2</v>
      </c>
      <c r="F4" s="367" t="s">
        <v>3</v>
      </c>
      <c r="G4" s="367" t="s">
        <v>4</v>
      </c>
      <c r="H4" s="367" t="s">
        <v>5</v>
      </c>
    </row>
    <row r="5" spans="1:8" ht="41.55" customHeight="1">
      <c r="A5" s="731" t="s">
        <v>389</v>
      </c>
      <c r="B5" s="732"/>
      <c r="C5" s="745" t="s">
        <v>390</v>
      </c>
      <c r="D5" s="745"/>
      <c r="E5" s="745" t="s">
        <v>627</v>
      </c>
      <c r="F5" s="743" t="s">
        <v>391</v>
      </c>
      <c r="G5" s="743" t="s">
        <v>392</v>
      </c>
      <c r="H5" s="365" t="s">
        <v>626</v>
      </c>
    </row>
    <row r="6" spans="1:8" ht="24">
      <c r="A6" s="735"/>
      <c r="B6" s="736"/>
      <c r="C6" s="366" t="s">
        <v>393</v>
      </c>
      <c r="D6" s="366" t="s">
        <v>394</v>
      </c>
      <c r="E6" s="745"/>
      <c r="F6" s="744"/>
      <c r="G6" s="744"/>
      <c r="H6" s="365" t="s">
        <v>625</v>
      </c>
    </row>
    <row r="7" spans="1:8">
      <c r="A7" s="357">
        <v>1</v>
      </c>
      <c r="B7" s="372" t="s">
        <v>486</v>
      </c>
      <c r="C7" s="357">
        <v>69766.49838914063</v>
      </c>
      <c r="D7" s="357">
        <v>26140525.431459274</v>
      </c>
      <c r="E7" s="357">
        <v>253101.01709699773</v>
      </c>
      <c r="F7" s="357"/>
      <c r="G7" s="357">
        <v>2462.61</v>
      </c>
      <c r="H7" s="356">
        <v>25957190.912751418</v>
      </c>
    </row>
    <row r="8" spans="1:8">
      <c r="A8" s="357">
        <v>2</v>
      </c>
      <c r="B8" s="372" t="s">
        <v>399</v>
      </c>
      <c r="C8" s="357">
        <v>109162.13352521695</v>
      </c>
      <c r="D8" s="357">
        <v>40926665.962991647</v>
      </c>
      <c r="E8" s="357">
        <v>186533.5879054371</v>
      </c>
      <c r="F8" s="357"/>
      <c r="G8" s="357">
        <v>0</v>
      </c>
      <c r="H8" s="356">
        <v>40849294.508611426</v>
      </c>
    </row>
    <row r="9" spans="1:8">
      <c r="A9" s="357">
        <v>3</v>
      </c>
      <c r="B9" s="372" t="s">
        <v>400</v>
      </c>
      <c r="C9" s="357">
        <v>1077.8205863192181</v>
      </c>
      <c r="D9" s="357">
        <v>65339.358493152802</v>
      </c>
      <c r="E9" s="357">
        <v>2988.7100227925712</v>
      </c>
      <c r="F9" s="357"/>
      <c r="G9" s="357">
        <v>0</v>
      </c>
      <c r="H9" s="356">
        <v>63428.469056679445</v>
      </c>
    </row>
    <row r="10" spans="1:8">
      <c r="A10" s="357">
        <v>4</v>
      </c>
      <c r="B10" s="372" t="s">
        <v>487</v>
      </c>
      <c r="C10" s="357">
        <v>732.41000000000008</v>
      </c>
      <c r="D10" s="357">
        <v>1204497.3765877229</v>
      </c>
      <c r="E10" s="357">
        <v>20499.9518124809</v>
      </c>
      <c r="F10" s="357"/>
      <c r="G10" s="357">
        <v>0</v>
      </c>
      <c r="H10" s="356">
        <v>1184729.834775242</v>
      </c>
    </row>
    <row r="11" spans="1:8">
      <c r="A11" s="357">
        <v>5</v>
      </c>
      <c r="B11" s="372" t="s">
        <v>401</v>
      </c>
      <c r="C11" s="357">
        <v>992498.38634920877</v>
      </c>
      <c r="D11" s="357">
        <v>3167809.5402932535</v>
      </c>
      <c r="E11" s="357">
        <v>658147.67773903313</v>
      </c>
      <c r="F11" s="357"/>
      <c r="G11" s="357">
        <v>0</v>
      </c>
      <c r="H11" s="356">
        <v>3502160.2489034291</v>
      </c>
    </row>
    <row r="12" spans="1:8">
      <c r="A12" s="357">
        <v>6</v>
      </c>
      <c r="B12" s="372" t="s">
        <v>402</v>
      </c>
      <c r="C12" s="357">
        <v>2124808.2811994962</v>
      </c>
      <c r="D12" s="357">
        <v>6900505.7887989916</v>
      </c>
      <c r="E12" s="357">
        <v>636936.21940816496</v>
      </c>
      <c r="F12" s="357"/>
      <c r="G12" s="357">
        <v>23293.89</v>
      </c>
      <c r="H12" s="356">
        <v>8388377.8505903231</v>
      </c>
    </row>
    <row r="13" spans="1:8">
      <c r="A13" s="357">
        <v>7</v>
      </c>
      <c r="B13" s="372" t="s">
        <v>403</v>
      </c>
      <c r="C13" s="357">
        <v>8859.799961057508</v>
      </c>
      <c r="D13" s="357">
        <v>2245677.9928727993</v>
      </c>
      <c r="E13" s="357">
        <v>28535.280248343137</v>
      </c>
      <c r="F13" s="357"/>
      <c r="G13" s="357">
        <v>0</v>
      </c>
      <c r="H13" s="356">
        <v>2226002.5125855138</v>
      </c>
    </row>
    <row r="14" spans="1:8">
      <c r="A14" s="357">
        <v>8</v>
      </c>
      <c r="B14" s="372" t="s">
        <v>404</v>
      </c>
      <c r="C14" s="357">
        <v>12217.728155596922</v>
      </c>
      <c r="D14" s="357">
        <v>2310449.5013743169</v>
      </c>
      <c r="E14" s="357">
        <v>63299.44371578491</v>
      </c>
      <c r="F14" s="357"/>
      <c r="G14" s="357">
        <v>6.12</v>
      </c>
      <c r="H14" s="356">
        <v>2259367.7858141293</v>
      </c>
    </row>
    <row r="15" spans="1:8">
      <c r="A15" s="357">
        <v>9</v>
      </c>
      <c r="B15" s="372" t="s">
        <v>405</v>
      </c>
      <c r="C15" s="357">
        <v>0</v>
      </c>
      <c r="D15" s="357">
        <v>884176.80532972817</v>
      </c>
      <c r="E15" s="357">
        <v>17164.502773175158</v>
      </c>
      <c r="F15" s="357"/>
      <c r="G15" s="357">
        <v>0</v>
      </c>
      <c r="H15" s="356">
        <v>867012.30255655304</v>
      </c>
    </row>
    <row r="16" spans="1:8">
      <c r="A16" s="357">
        <v>10</v>
      </c>
      <c r="B16" s="372" t="s">
        <v>406</v>
      </c>
      <c r="C16" s="357">
        <v>1198.2</v>
      </c>
      <c r="D16" s="357">
        <v>1414494.3555391526</v>
      </c>
      <c r="E16" s="357">
        <v>24717.059409969181</v>
      </c>
      <c r="F16" s="357"/>
      <c r="G16" s="357">
        <v>8.6</v>
      </c>
      <c r="H16" s="356">
        <v>1390975.4961291833</v>
      </c>
    </row>
    <row r="17" spans="1:8">
      <c r="A17" s="357">
        <v>11</v>
      </c>
      <c r="B17" s="372" t="s">
        <v>407</v>
      </c>
      <c r="C17" s="357">
        <v>6813.822611883129</v>
      </c>
      <c r="D17" s="357">
        <v>1261808.449077148</v>
      </c>
      <c r="E17" s="357">
        <v>35035.621329935704</v>
      </c>
      <c r="F17" s="357"/>
      <c r="G17" s="357">
        <v>0</v>
      </c>
      <c r="H17" s="356">
        <v>1233586.6503590953</v>
      </c>
    </row>
    <row r="18" spans="1:8">
      <c r="A18" s="357">
        <v>12</v>
      </c>
      <c r="B18" s="372" t="s">
        <v>408</v>
      </c>
      <c r="C18" s="357">
        <v>48042.913698596094</v>
      </c>
      <c r="D18" s="357">
        <v>8178552.4187144022</v>
      </c>
      <c r="E18" s="357">
        <v>211282.81481907435</v>
      </c>
      <c r="F18" s="357"/>
      <c r="G18" s="357">
        <v>40316.47</v>
      </c>
      <c r="H18" s="356">
        <v>8015312.517593924</v>
      </c>
    </row>
    <row r="19" spans="1:8">
      <c r="A19" s="357">
        <v>13</v>
      </c>
      <c r="B19" s="372" t="s">
        <v>409</v>
      </c>
      <c r="C19" s="357">
        <v>29222.676051020928</v>
      </c>
      <c r="D19" s="357">
        <v>1164117.1108877985</v>
      </c>
      <c r="E19" s="357">
        <v>52315.122154454431</v>
      </c>
      <c r="F19" s="357"/>
      <c r="G19" s="357">
        <v>25163.33</v>
      </c>
      <c r="H19" s="356">
        <v>1141024.6647843649</v>
      </c>
    </row>
    <row r="20" spans="1:8">
      <c r="A20" s="357">
        <v>14</v>
      </c>
      <c r="B20" s="372" t="s">
        <v>410</v>
      </c>
      <c r="C20" s="357">
        <v>41034.841259466637</v>
      </c>
      <c r="D20" s="357">
        <v>4511289.7688922081</v>
      </c>
      <c r="E20" s="357">
        <v>101031.26384989286</v>
      </c>
      <c r="F20" s="357"/>
      <c r="G20" s="357">
        <v>0</v>
      </c>
      <c r="H20" s="356">
        <v>4451293.3463017819</v>
      </c>
    </row>
    <row r="21" spans="1:8">
      <c r="A21" s="357">
        <v>15</v>
      </c>
      <c r="B21" s="372" t="s">
        <v>411</v>
      </c>
      <c r="C21" s="357">
        <v>83794.271515314045</v>
      </c>
      <c r="D21" s="357">
        <v>2713822.1424383093</v>
      </c>
      <c r="E21" s="357">
        <v>128733.51858861026</v>
      </c>
      <c r="F21" s="357"/>
      <c r="G21" s="357">
        <v>31882.35</v>
      </c>
      <c r="H21" s="356">
        <v>2668882.8953650128</v>
      </c>
    </row>
    <row r="22" spans="1:8">
      <c r="A22" s="357">
        <v>16</v>
      </c>
      <c r="B22" s="372" t="s">
        <v>412</v>
      </c>
      <c r="C22" s="357">
        <v>0</v>
      </c>
      <c r="D22" s="357">
        <v>1979022.642311983</v>
      </c>
      <c r="E22" s="357">
        <v>32194.639334610769</v>
      </c>
      <c r="F22" s="357"/>
      <c r="G22" s="357">
        <v>0</v>
      </c>
      <c r="H22" s="356">
        <v>1946828.0029773724</v>
      </c>
    </row>
    <row r="23" spans="1:8">
      <c r="A23" s="357">
        <v>17</v>
      </c>
      <c r="B23" s="372" t="s">
        <v>490</v>
      </c>
      <c r="C23" s="357">
        <v>12923.12932315388</v>
      </c>
      <c r="D23" s="357">
        <v>309009.40267895936</v>
      </c>
      <c r="E23" s="357">
        <v>12733.585185011747</v>
      </c>
      <c r="F23" s="357"/>
      <c r="G23" s="357">
        <v>5.67</v>
      </c>
      <c r="H23" s="356">
        <v>309198.9468171015</v>
      </c>
    </row>
    <row r="24" spans="1:8">
      <c r="A24" s="357">
        <v>18</v>
      </c>
      <c r="B24" s="372" t="s">
        <v>413</v>
      </c>
      <c r="C24" s="357">
        <v>10432.358691077505</v>
      </c>
      <c r="D24" s="357">
        <v>558885.33193863113</v>
      </c>
      <c r="E24" s="357">
        <v>29345.482401458812</v>
      </c>
      <c r="F24" s="357"/>
      <c r="G24" s="357">
        <v>0</v>
      </c>
      <c r="H24" s="356">
        <v>539972.2082282498</v>
      </c>
    </row>
    <row r="25" spans="1:8">
      <c r="A25" s="357">
        <v>19</v>
      </c>
      <c r="B25" s="372" t="s">
        <v>414</v>
      </c>
      <c r="C25" s="357">
        <v>10019.25</v>
      </c>
      <c r="D25" s="357">
        <v>714972.13787279092</v>
      </c>
      <c r="E25" s="357">
        <v>28617.523189452051</v>
      </c>
      <c r="F25" s="357"/>
      <c r="G25" s="357">
        <v>0</v>
      </c>
      <c r="H25" s="356">
        <v>696373.86468333891</v>
      </c>
    </row>
    <row r="26" spans="1:8">
      <c r="A26" s="357">
        <v>20</v>
      </c>
      <c r="B26" s="372" t="s">
        <v>489</v>
      </c>
      <c r="C26" s="357">
        <v>16300.380053634944</v>
      </c>
      <c r="D26" s="357">
        <v>2701351.8454099759</v>
      </c>
      <c r="E26" s="357">
        <v>63250.933772606906</v>
      </c>
      <c r="F26" s="357"/>
      <c r="G26" s="357">
        <v>2.13</v>
      </c>
      <c r="H26" s="356">
        <v>2654401.2916910038</v>
      </c>
    </row>
    <row r="27" spans="1:8">
      <c r="A27" s="357">
        <v>21</v>
      </c>
      <c r="B27" s="372" t="s">
        <v>415</v>
      </c>
      <c r="C27" s="357">
        <v>788.08</v>
      </c>
      <c r="D27" s="357">
        <v>469475.24697861855</v>
      </c>
      <c r="E27" s="357">
        <v>10888.088148758947</v>
      </c>
      <c r="F27" s="357"/>
      <c r="G27" s="357">
        <v>0</v>
      </c>
      <c r="H27" s="356">
        <v>459375.23882985965</v>
      </c>
    </row>
    <row r="28" spans="1:8">
      <c r="A28" s="357">
        <v>22</v>
      </c>
      <c r="B28" s="372" t="s">
        <v>416</v>
      </c>
      <c r="C28" s="357">
        <v>14359.241834791897</v>
      </c>
      <c r="D28" s="357">
        <v>2139308.3087066379</v>
      </c>
      <c r="E28" s="357">
        <v>76967.061951776283</v>
      </c>
      <c r="F28" s="357"/>
      <c r="G28" s="357">
        <v>26243.64</v>
      </c>
      <c r="H28" s="356">
        <v>2076700.4885896535</v>
      </c>
    </row>
    <row r="29" spans="1:8">
      <c r="A29" s="357">
        <v>23</v>
      </c>
      <c r="B29" s="372" t="s">
        <v>417</v>
      </c>
      <c r="C29" s="357">
        <v>497154.7385946206</v>
      </c>
      <c r="D29" s="357">
        <v>24985860.029488277</v>
      </c>
      <c r="E29" s="357">
        <v>1140104.4139471063</v>
      </c>
      <c r="F29" s="357"/>
      <c r="G29" s="357">
        <v>47787.27</v>
      </c>
      <c r="H29" s="356">
        <v>24342910.354135793</v>
      </c>
    </row>
    <row r="30" spans="1:8">
      <c r="A30" s="357">
        <v>24</v>
      </c>
      <c r="B30" s="372" t="s">
        <v>488</v>
      </c>
      <c r="C30" s="357">
        <v>159603.57555366962</v>
      </c>
      <c r="D30" s="357">
        <v>2543819.280005049</v>
      </c>
      <c r="E30" s="357">
        <v>258432.38479520672</v>
      </c>
      <c r="F30" s="357"/>
      <c r="G30" s="357">
        <v>0</v>
      </c>
      <c r="H30" s="356">
        <v>2444990.470763512</v>
      </c>
    </row>
    <row r="31" spans="1:8">
      <c r="A31" s="357">
        <v>25</v>
      </c>
      <c r="B31" s="372" t="s">
        <v>418</v>
      </c>
      <c r="C31" s="357">
        <v>323629.03208897036</v>
      </c>
      <c r="D31" s="357">
        <v>16320342.786783347</v>
      </c>
      <c r="E31" s="357">
        <v>618673.08271178335</v>
      </c>
      <c r="F31" s="357"/>
      <c r="G31" s="357">
        <v>253.96</v>
      </c>
      <c r="H31" s="356">
        <v>16025298.736160534</v>
      </c>
    </row>
    <row r="32" spans="1:8">
      <c r="A32" s="357">
        <v>26</v>
      </c>
      <c r="B32" s="372" t="s">
        <v>485</v>
      </c>
      <c r="C32" s="357">
        <v>0</v>
      </c>
      <c r="D32" s="357">
        <v>0</v>
      </c>
      <c r="E32" s="357">
        <v>0</v>
      </c>
      <c r="F32" s="357"/>
      <c r="G32" s="357">
        <v>0</v>
      </c>
      <c r="H32" s="356">
        <v>0</v>
      </c>
    </row>
    <row r="33" spans="1:8">
      <c r="A33" s="357">
        <v>27</v>
      </c>
      <c r="B33" s="357" t="s">
        <v>419</v>
      </c>
      <c r="C33" s="357">
        <v>0</v>
      </c>
      <c r="D33" s="357">
        <v>31322503.025168013</v>
      </c>
      <c r="E33" s="357">
        <v>0</v>
      </c>
      <c r="F33" s="357"/>
      <c r="G33" s="357">
        <v>0</v>
      </c>
      <c r="H33" s="356">
        <v>31322503.025168013</v>
      </c>
    </row>
    <row r="34" spans="1:8">
      <c r="A34" s="357">
        <v>28</v>
      </c>
      <c r="B34" s="361" t="s">
        <v>64</v>
      </c>
      <c r="C34" s="361">
        <v>4574439.5694422368</v>
      </c>
      <c r="D34" s="361">
        <v>187134282.04109216</v>
      </c>
      <c r="E34" s="361">
        <v>4691528.9863119181</v>
      </c>
      <c r="F34" s="361">
        <v>0</v>
      </c>
      <c r="G34" s="361">
        <v>197426.03999999998</v>
      </c>
      <c r="H34" s="356">
        <v>187017192.62422249</v>
      </c>
    </row>
    <row r="36" spans="1:8">
      <c r="B36" s="371"/>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D24" sqref="D24"/>
    </sheetView>
  </sheetViews>
  <sheetFormatPr defaultColWidth="9.21875" defaultRowHeight="12"/>
  <cols>
    <col min="1" max="1" width="11.77734375" style="284" bestFit="1" customWidth="1"/>
    <col min="2" max="2" width="108" style="284" bestFit="1" customWidth="1"/>
    <col min="3" max="3" width="35.5546875" style="284" customWidth="1"/>
    <col min="4" max="4" width="38.44140625" style="284" customWidth="1"/>
    <col min="5" max="16384" width="9.21875" style="284"/>
  </cols>
  <sheetData>
    <row r="1" spans="1:4" ht="13.8">
      <c r="A1" s="282" t="s">
        <v>30</v>
      </c>
      <c r="B1" s="354" t="str">
        <f>'Info '!C2</f>
        <v>JSC Silk Bank</v>
      </c>
    </row>
    <row r="2" spans="1:4">
      <c r="A2" s="282" t="s">
        <v>31</v>
      </c>
      <c r="B2" s="642">
        <f>'1. key ratios '!B2</f>
        <v>45930</v>
      </c>
    </row>
    <row r="3" spans="1:4">
      <c r="A3" s="283" t="s">
        <v>420</v>
      </c>
    </row>
    <row r="5" spans="1:4">
      <c r="A5" s="746" t="s">
        <v>634</v>
      </c>
      <c r="B5" s="746"/>
      <c r="C5" s="353" t="s">
        <v>437</v>
      </c>
      <c r="D5" s="353" t="s">
        <v>478</v>
      </c>
    </row>
    <row r="6" spans="1:4">
      <c r="A6" s="380">
        <v>1</v>
      </c>
      <c r="B6" s="373" t="s">
        <v>633</v>
      </c>
      <c r="C6" s="644">
        <v>3762468.6756689167</v>
      </c>
      <c r="D6" s="644">
        <v>52405.008589452984</v>
      </c>
    </row>
    <row r="7" spans="1:4">
      <c r="A7" s="377">
        <v>2</v>
      </c>
      <c r="B7" s="373" t="s">
        <v>632</v>
      </c>
      <c r="C7" s="644">
        <v>1452272.2197564275</v>
      </c>
      <c r="D7" s="644">
        <v>0</v>
      </c>
    </row>
    <row r="8" spans="1:4">
      <c r="A8" s="379">
        <v>2.1</v>
      </c>
      <c r="B8" s="378" t="s">
        <v>493</v>
      </c>
      <c r="C8" s="644">
        <v>1238253.4019814422</v>
      </c>
      <c r="D8" s="644"/>
    </row>
    <row r="9" spans="1:4">
      <c r="A9" s="379">
        <v>2.2000000000000002</v>
      </c>
      <c r="B9" s="378" t="s">
        <v>491</v>
      </c>
      <c r="C9" s="644">
        <v>214018.81777498522</v>
      </c>
      <c r="D9" s="644"/>
    </row>
    <row r="10" spans="1:4">
      <c r="A10" s="380">
        <v>3</v>
      </c>
      <c r="B10" s="373" t="s">
        <v>631</v>
      </c>
      <c r="C10" s="644">
        <v>520488.05197473033</v>
      </c>
      <c r="D10" s="644">
        <v>984</v>
      </c>
    </row>
    <row r="11" spans="1:4">
      <c r="A11" s="379">
        <v>3.1</v>
      </c>
      <c r="B11" s="378" t="s">
        <v>422</v>
      </c>
      <c r="C11" s="644">
        <v>106335.62999999999</v>
      </c>
      <c r="D11" s="644"/>
    </row>
    <row r="12" spans="1:4">
      <c r="A12" s="379">
        <v>3.2</v>
      </c>
      <c r="B12" s="378" t="s">
        <v>630</v>
      </c>
      <c r="C12" s="644">
        <v>414152.42197473033</v>
      </c>
      <c r="D12" s="644">
        <v>984</v>
      </c>
    </row>
    <row r="13" spans="1:4">
      <c r="A13" s="379">
        <v>3.3</v>
      </c>
      <c r="B13" s="378" t="s">
        <v>492</v>
      </c>
      <c r="C13" s="644"/>
      <c r="D13" s="644"/>
    </row>
    <row r="14" spans="1:4">
      <c r="A14" s="377">
        <v>4</v>
      </c>
      <c r="B14" s="376" t="s">
        <v>629</v>
      </c>
      <c r="C14" s="644">
        <v>-54145</v>
      </c>
      <c r="D14" s="644"/>
    </row>
    <row r="15" spans="1:4">
      <c r="A15" s="374">
        <v>5</v>
      </c>
      <c r="B15" s="373" t="s">
        <v>628</v>
      </c>
      <c r="C15" s="643">
        <v>4640107.8434506133</v>
      </c>
      <c r="D15" s="643">
        <v>51421.008589452984</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D31" sqref="D31"/>
    </sheetView>
  </sheetViews>
  <sheetFormatPr defaultColWidth="9.21875" defaultRowHeight="12"/>
  <cols>
    <col min="1" max="1" width="11.77734375" style="284" bestFit="1" customWidth="1"/>
    <col min="2" max="2" width="128.88671875" style="284" bestFit="1" customWidth="1"/>
    <col min="3" max="3" width="37" style="284" customWidth="1"/>
    <col min="4" max="4" width="50.5546875" style="284" customWidth="1"/>
    <col min="5" max="16384" width="9.21875" style="284"/>
  </cols>
  <sheetData>
    <row r="1" spans="1:4" ht="13.8">
      <c r="A1" s="282" t="s">
        <v>30</v>
      </c>
      <c r="B1" s="354" t="str">
        <f>'Info '!C2</f>
        <v>JSC Silk Bank</v>
      </c>
    </row>
    <row r="2" spans="1:4">
      <c r="A2" s="282" t="s">
        <v>31</v>
      </c>
      <c r="B2" s="642">
        <f>'1. key ratios '!B2</f>
        <v>45930</v>
      </c>
    </row>
    <row r="3" spans="1:4">
      <c r="A3" s="283" t="s">
        <v>424</v>
      </c>
    </row>
    <row r="4" spans="1:4">
      <c r="A4" s="283"/>
    </row>
    <row r="5" spans="1:4" ht="15" customHeight="1">
      <c r="A5" s="747" t="s">
        <v>494</v>
      </c>
      <c r="B5" s="748"/>
      <c r="C5" s="751" t="s">
        <v>425</v>
      </c>
      <c r="D5" s="751" t="s">
        <v>426</v>
      </c>
    </row>
    <row r="6" spans="1:4">
      <c r="A6" s="749"/>
      <c r="B6" s="750"/>
      <c r="C6" s="751"/>
      <c r="D6" s="751"/>
    </row>
    <row r="7" spans="1:4">
      <c r="A7" s="346">
        <v>1</v>
      </c>
      <c r="B7" s="346" t="s">
        <v>421</v>
      </c>
      <c r="C7" s="644">
        <v>3831804.6775487829</v>
      </c>
      <c r="D7" s="381"/>
    </row>
    <row r="8" spans="1:4">
      <c r="A8" s="375">
        <v>2</v>
      </c>
      <c r="B8" s="375" t="s">
        <v>427</v>
      </c>
      <c r="C8" s="644">
        <v>1214765.18</v>
      </c>
      <c r="D8" s="381"/>
    </row>
    <row r="9" spans="1:4">
      <c r="A9" s="375">
        <v>3</v>
      </c>
      <c r="B9" s="384" t="s">
        <v>637</v>
      </c>
      <c r="C9" s="644">
        <v>0</v>
      </c>
      <c r="D9" s="381"/>
    </row>
    <row r="10" spans="1:4">
      <c r="A10" s="375">
        <v>4</v>
      </c>
      <c r="B10" s="375" t="s">
        <v>428</v>
      </c>
      <c r="C10" s="644">
        <v>472130.28601812804</v>
      </c>
      <c r="D10" s="381"/>
    </row>
    <row r="11" spans="1:4">
      <c r="A11" s="375">
        <v>5</v>
      </c>
      <c r="B11" s="383" t="s">
        <v>636</v>
      </c>
      <c r="C11" s="644">
        <v>5552.8240433977353</v>
      </c>
      <c r="D11" s="381"/>
    </row>
    <row r="12" spans="1:4">
      <c r="A12" s="375">
        <v>6</v>
      </c>
      <c r="B12" s="383" t="s">
        <v>429</v>
      </c>
      <c r="C12" s="644">
        <v>414152.42197473033</v>
      </c>
      <c r="D12" s="381"/>
    </row>
    <row r="13" spans="1:4">
      <c r="A13" s="375">
        <v>7</v>
      </c>
      <c r="B13" s="383" t="s">
        <v>432</v>
      </c>
      <c r="C13" s="644">
        <v>197426.03999999998</v>
      </c>
      <c r="D13" s="381"/>
    </row>
    <row r="14" spans="1:4">
      <c r="A14" s="375">
        <v>8</v>
      </c>
      <c r="B14" s="383" t="s">
        <v>430</v>
      </c>
      <c r="C14" s="644"/>
      <c r="D14" s="375"/>
    </row>
    <row r="15" spans="1:4">
      <c r="A15" s="375">
        <v>9</v>
      </c>
      <c r="B15" s="383" t="s">
        <v>431</v>
      </c>
      <c r="C15" s="644"/>
      <c r="D15" s="375"/>
    </row>
    <row r="16" spans="1:4">
      <c r="A16" s="375">
        <v>10</v>
      </c>
      <c r="B16" s="383" t="s">
        <v>433</v>
      </c>
      <c r="C16" s="644"/>
      <c r="D16" s="375"/>
    </row>
    <row r="17" spans="1:4">
      <c r="A17" s="375">
        <v>11</v>
      </c>
      <c r="B17" s="383" t="s">
        <v>635</v>
      </c>
      <c r="C17" s="644">
        <v>-145001</v>
      </c>
      <c r="D17" s="381"/>
    </row>
    <row r="18" spans="1:4">
      <c r="A18" s="346">
        <v>12</v>
      </c>
      <c r="B18" s="382" t="s">
        <v>423</v>
      </c>
      <c r="C18" s="643">
        <v>4574439.571530655</v>
      </c>
      <c r="D18" s="381"/>
    </row>
    <row r="21" spans="1:4">
      <c r="B21" s="282"/>
    </row>
    <row r="22" spans="1:4">
      <c r="B22" s="282"/>
    </row>
    <row r="23" spans="1:4">
      <c r="B23" s="283"/>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C8" sqref="C8:AA28"/>
    </sheetView>
  </sheetViews>
  <sheetFormatPr defaultColWidth="9.21875" defaultRowHeight="12"/>
  <cols>
    <col min="1" max="1" width="11.77734375" style="368" bestFit="1" customWidth="1"/>
    <col min="2" max="2" width="63.88671875" style="368" customWidth="1"/>
    <col min="3" max="3" width="15.5546875" style="368" customWidth="1"/>
    <col min="4" max="18" width="22.21875" style="368" customWidth="1"/>
    <col min="19" max="19" width="23.21875" style="368" bestFit="1" customWidth="1"/>
    <col min="20" max="26" width="22.21875" style="368" customWidth="1"/>
    <col min="27" max="27" width="23.21875" style="368" bestFit="1" customWidth="1"/>
    <col min="28" max="28" width="20" style="368" customWidth="1"/>
    <col min="29" max="16384" width="9.21875" style="368"/>
  </cols>
  <sheetData>
    <row r="1" spans="1:28" ht="13.8">
      <c r="A1" s="282" t="s">
        <v>30</v>
      </c>
      <c r="B1" s="354" t="str">
        <f>'Info '!C2</f>
        <v>JSC Silk Bank</v>
      </c>
    </row>
    <row r="2" spans="1:28">
      <c r="A2" s="282" t="s">
        <v>31</v>
      </c>
      <c r="B2" s="642">
        <f>'1. key ratios '!B2</f>
        <v>45930</v>
      </c>
      <c r="C2" s="369"/>
    </row>
    <row r="3" spans="1:28">
      <c r="A3" s="283" t="s">
        <v>434</v>
      </c>
    </row>
    <row r="5" spans="1:28" ht="15" customHeight="1">
      <c r="A5" s="753" t="s">
        <v>649</v>
      </c>
      <c r="B5" s="754"/>
      <c r="C5" s="759" t="s">
        <v>435</v>
      </c>
      <c r="D5" s="760"/>
      <c r="E5" s="760"/>
      <c r="F5" s="760"/>
      <c r="G5" s="760"/>
      <c r="H5" s="760"/>
      <c r="I5" s="760"/>
      <c r="J5" s="760"/>
      <c r="K5" s="760"/>
      <c r="L5" s="760"/>
      <c r="M5" s="760"/>
      <c r="N5" s="760"/>
      <c r="O5" s="760"/>
      <c r="P5" s="760"/>
      <c r="Q5" s="760"/>
      <c r="R5" s="760"/>
      <c r="S5" s="760"/>
      <c r="T5" s="392"/>
      <c r="U5" s="392"/>
      <c r="V5" s="392"/>
      <c r="W5" s="392"/>
      <c r="X5" s="392"/>
      <c r="Y5" s="392"/>
      <c r="Z5" s="392"/>
      <c r="AA5" s="391"/>
      <c r="AB5" s="386"/>
    </row>
    <row r="6" spans="1:28" ht="12" customHeight="1">
      <c r="A6" s="755"/>
      <c r="B6" s="756"/>
      <c r="C6" s="761" t="s">
        <v>64</v>
      </c>
      <c r="D6" s="763" t="s">
        <v>648</v>
      </c>
      <c r="E6" s="763"/>
      <c r="F6" s="763"/>
      <c r="G6" s="763"/>
      <c r="H6" s="763" t="s">
        <v>647</v>
      </c>
      <c r="I6" s="763"/>
      <c r="J6" s="763"/>
      <c r="K6" s="763"/>
      <c r="L6" s="389"/>
      <c r="M6" s="764" t="s">
        <v>646</v>
      </c>
      <c r="N6" s="764"/>
      <c r="O6" s="764"/>
      <c r="P6" s="764"/>
      <c r="Q6" s="764"/>
      <c r="R6" s="764"/>
      <c r="S6" s="744"/>
      <c r="T6" s="390"/>
      <c r="U6" s="752" t="s">
        <v>645</v>
      </c>
      <c r="V6" s="752"/>
      <c r="W6" s="752"/>
      <c r="X6" s="752"/>
      <c r="Y6" s="752"/>
      <c r="Z6" s="752"/>
      <c r="AA6" s="745"/>
      <c r="AB6" s="389"/>
    </row>
    <row r="7" spans="1:28" ht="24">
      <c r="A7" s="757"/>
      <c r="B7" s="758"/>
      <c r="C7" s="762"/>
      <c r="D7" s="388"/>
      <c r="E7" s="365" t="s">
        <v>436</v>
      </c>
      <c r="F7" s="365" t="s">
        <v>643</v>
      </c>
      <c r="G7" s="367" t="s">
        <v>644</v>
      </c>
      <c r="H7" s="369"/>
      <c r="I7" s="365" t="s">
        <v>436</v>
      </c>
      <c r="J7" s="365" t="s">
        <v>643</v>
      </c>
      <c r="K7" s="367" t="s">
        <v>644</v>
      </c>
      <c r="L7" s="387"/>
      <c r="M7" s="365" t="s">
        <v>436</v>
      </c>
      <c r="N7" s="365" t="s">
        <v>643</v>
      </c>
      <c r="O7" s="365" t="s">
        <v>642</v>
      </c>
      <c r="P7" s="365" t="s">
        <v>641</v>
      </c>
      <c r="Q7" s="365" t="s">
        <v>640</v>
      </c>
      <c r="R7" s="365" t="s">
        <v>639</v>
      </c>
      <c r="S7" s="365" t="s">
        <v>638</v>
      </c>
      <c r="T7" s="387"/>
      <c r="U7" s="365" t="s">
        <v>436</v>
      </c>
      <c r="V7" s="365" t="s">
        <v>643</v>
      </c>
      <c r="W7" s="365" t="s">
        <v>642</v>
      </c>
      <c r="X7" s="365" t="s">
        <v>641</v>
      </c>
      <c r="Y7" s="365" t="s">
        <v>640</v>
      </c>
      <c r="Z7" s="365" t="s">
        <v>639</v>
      </c>
      <c r="AA7" s="365" t="s">
        <v>638</v>
      </c>
      <c r="AB7" s="386"/>
    </row>
    <row r="8" spans="1:28">
      <c r="A8" s="385">
        <v>1</v>
      </c>
      <c r="B8" s="361" t="s">
        <v>437</v>
      </c>
      <c r="C8" s="647">
        <v>106332252.47536652</v>
      </c>
      <c r="D8" s="645">
        <v>95387206.480517924</v>
      </c>
      <c r="E8" s="645">
        <v>3575666.5359463571</v>
      </c>
      <c r="F8" s="645">
        <v>0</v>
      </c>
      <c r="G8" s="645">
        <v>0</v>
      </c>
      <c r="H8" s="645">
        <v>6370606.4254063554</v>
      </c>
      <c r="I8" s="645">
        <v>1120294.3193600425</v>
      </c>
      <c r="J8" s="645">
        <v>837951.00161759788</v>
      </c>
      <c r="K8" s="645">
        <v>0</v>
      </c>
      <c r="L8" s="645">
        <v>4574439.5694422368</v>
      </c>
      <c r="M8" s="645">
        <v>76195.697391371781</v>
      </c>
      <c r="N8" s="645">
        <v>33462.087745195007</v>
      </c>
      <c r="O8" s="645">
        <v>2826663.2979932521</v>
      </c>
      <c r="P8" s="645">
        <v>629312.98558355204</v>
      </c>
      <c r="Q8" s="645">
        <v>754291.29778756388</v>
      </c>
      <c r="R8" s="645">
        <v>0</v>
      </c>
      <c r="S8" s="645">
        <v>137528.21</v>
      </c>
      <c r="T8" s="645">
        <v>0</v>
      </c>
      <c r="U8" s="645">
        <v>0</v>
      </c>
      <c r="V8" s="645">
        <v>0</v>
      </c>
      <c r="W8" s="645">
        <v>0</v>
      </c>
      <c r="X8" s="645">
        <v>0</v>
      </c>
      <c r="Y8" s="645">
        <v>0</v>
      </c>
      <c r="Z8" s="645">
        <v>0</v>
      </c>
      <c r="AA8" s="645">
        <v>0</v>
      </c>
    </row>
    <row r="9" spans="1:28">
      <c r="A9" s="357">
        <v>1.1000000000000001</v>
      </c>
      <c r="B9" s="377" t="s">
        <v>438</v>
      </c>
      <c r="C9" s="649">
        <v>0</v>
      </c>
      <c r="D9" s="645"/>
      <c r="E9" s="645"/>
      <c r="F9" s="645"/>
      <c r="G9" s="645"/>
      <c r="H9" s="645"/>
      <c r="I9" s="645"/>
      <c r="J9" s="645"/>
      <c r="K9" s="645"/>
      <c r="L9" s="645"/>
      <c r="M9" s="645"/>
      <c r="N9" s="645"/>
      <c r="O9" s="645"/>
      <c r="P9" s="645"/>
      <c r="Q9" s="645"/>
      <c r="R9" s="645"/>
      <c r="S9" s="645"/>
      <c r="T9" s="645"/>
      <c r="U9" s="645"/>
      <c r="V9" s="645"/>
      <c r="W9" s="645"/>
      <c r="X9" s="645"/>
      <c r="Y9" s="645"/>
      <c r="Z9" s="645"/>
      <c r="AA9" s="645"/>
    </row>
    <row r="10" spans="1:28">
      <c r="A10" s="357">
        <v>1.2</v>
      </c>
      <c r="B10" s="377" t="s">
        <v>439</v>
      </c>
      <c r="C10" s="649">
        <v>0</v>
      </c>
      <c r="D10" s="645"/>
      <c r="E10" s="645"/>
      <c r="F10" s="645"/>
      <c r="G10" s="645"/>
      <c r="H10" s="645"/>
      <c r="I10" s="645"/>
      <c r="J10" s="645"/>
      <c r="K10" s="645"/>
      <c r="L10" s="645"/>
      <c r="M10" s="645"/>
      <c r="N10" s="645"/>
      <c r="O10" s="645"/>
      <c r="P10" s="645"/>
      <c r="Q10" s="645"/>
      <c r="R10" s="645"/>
      <c r="S10" s="645"/>
      <c r="T10" s="645"/>
      <c r="U10" s="645"/>
      <c r="V10" s="645"/>
      <c r="W10" s="645"/>
      <c r="X10" s="645"/>
      <c r="Y10" s="645"/>
      <c r="Z10" s="645"/>
      <c r="AA10" s="645"/>
    </row>
    <row r="11" spans="1:28">
      <c r="A11" s="357">
        <v>1.3</v>
      </c>
      <c r="B11" s="377" t="s">
        <v>440</v>
      </c>
      <c r="C11" s="649">
        <v>0</v>
      </c>
      <c r="D11" s="645"/>
      <c r="E11" s="645"/>
      <c r="F11" s="645"/>
      <c r="G11" s="645"/>
      <c r="H11" s="645"/>
      <c r="I11" s="645"/>
      <c r="J11" s="645"/>
      <c r="K11" s="645"/>
      <c r="L11" s="645"/>
      <c r="M11" s="645"/>
      <c r="N11" s="645"/>
      <c r="O11" s="645"/>
      <c r="P11" s="645"/>
      <c r="Q11" s="645"/>
      <c r="R11" s="645"/>
      <c r="S11" s="645"/>
      <c r="T11" s="645"/>
      <c r="U11" s="645"/>
      <c r="V11" s="645"/>
      <c r="W11" s="645"/>
      <c r="X11" s="645"/>
      <c r="Y11" s="645"/>
      <c r="Z11" s="645"/>
      <c r="AA11" s="645"/>
    </row>
    <row r="12" spans="1:28">
      <c r="A12" s="357">
        <v>1.4</v>
      </c>
      <c r="B12" s="377" t="s">
        <v>441</v>
      </c>
      <c r="C12" s="649">
        <v>0</v>
      </c>
      <c r="D12" s="645"/>
      <c r="E12" s="645"/>
      <c r="F12" s="645"/>
      <c r="G12" s="645"/>
      <c r="H12" s="645"/>
      <c r="I12" s="645"/>
      <c r="J12" s="645"/>
      <c r="K12" s="645"/>
      <c r="L12" s="645"/>
      <c r="M12" s="645"/>
      <c r="N12" s="645"/>
      <c r="O12" s="645"/>
      <c r="P12" s="645"/>
      <c r="Q12" s="645"/>
      <c r="R12" s="645"/>
      <c r="S12" s="645"/>
      <c r="T12" s="645"/>
      <c r="U12" s="645"/>
      <c r="V12" s="645"/>
      <c r="W12" s="645"/>
      <c r="X12" s="645"/>
      <c r="Y12" s="645"/>
      <c r="Z12" s="645"/>
      <c r="AA12" s="645"/>
    </row>
    <row r="13" spans="1:28">
      <c r="A13" s="357">
        <v>1.5</v>
      </c>
      <c r="B13" s="377" t="s">
        <v>442</v>
      </c>
      <c r="C13" s="649">
        <v>46818683.281968258</v>
      </c>
      <c r="D13" s="645">
        <v>38908779.603083447</v>
      </c>
      <c r="E13" s="645">
        <v>2083984.6817658257</v>
      </c>
      <c r="F13" s="645">
        <v>0</v>
      </c>
      <c r="G13" s="645">
        <v>0</v>
      </c>
      <c r="H13" s="645">
        <v>4904297.9953888468</v>
      </c>
      <c r="I13" s="645">
        <v>641043.2401145983</v>
      </c>
      <c r="J13" s="645">
        <v>348570.21810628293</v>
      </c>
      <c r="K13" s="645">
        <v>0</v>
      </c>
      <c r="L13" s="645">
        <v>3005605.6834959611</v>
      </c>
      <c r="M13" s="645">
        <v>0</v>
      </c>
      <c r="N13" s="645">
        <v>0</v>
      </c>
      <c r="O13" s="645">
        <v>2170900.1412723516</v>
      </c>
      <c r="P13" s="645">
        <v>12088.162739130201</v>
      </c>
      <c r="Q13" s="645">
        <v>684194.90089552244</v>
      </c>
      <c r="R13" s="645">
        <v>0</v>
      </c>
      <c r="S13" s="645">
        <v>137528.21</v>
      </c>
      <c r="T13" s="645"/>
      <c r="U13" s="645"/>
      <c r="V13" s="645"/>
      <c r="W13" s="645"/>
      <c r="X13" s="645"/>
      <c r="Y13" s="645"/>
      <c r="Z13" s="645"/>
      <c r="AA13" s="645"/>
    </row>
    <row r="14" spans="1:28">
      <c r="A14" s="357">
        <v>1.6</v>
      </c>
      <c r="B14" s="377" t="s">
        <v>443</v>
      </c>
      <c r="C14" s="649">
        <v>59513569.193398252</v>
      </c>
      <c r="D14" s="645">
        <v>56478426.87743447</v>
      </c>
      <c r="E14" s="645">
        <v>1491681.8541805313</v>
      </c>
      <c r="F14" s="645">
        <v>0</v>
      </c>
      <c r="G14" s="645">
        <v>0</v>
      </c>
      <c r="H14" s="645">
        <v>1466308.4300175086</v>
      </c>
      <c r="I14" s="645">
        <v>479251.07924544415</v>
      </c>
      <c r="J14" s="645">
        <v>489380.78351131489</v>
      </c>
      <c r="K14" s="645">
        <v>0</v>
      </c>
      <c r="L14" s="645">
        <v>1568833.8859462757</v>
      </c>
      <c r="M14" s="645">
        <v>76195.697391371781</v>
      </c>
      <c r="N14" s="645">
        <v>33462.087745195007</v>
      </c>
      <c r="O14" s="645">
        <v>655763.15672090044</v>
      </c>
      <c r="P14" s="645">
        <v>617224.82284442184</v>
      </c>
      <c r="Q14" s="645">
        <v>70096.396892041404</v>
      </c>
      <c r="R14" s="645">
        <v>0</v>
      </c>
      <c r="S14" s="645">
        <v>0</v>
      </c>
      <c r="T14" s="645"/>
      <c r="U14" s="645"/>
      <c r="V14" s="645"/>
      <c r="W14" s="645"/>
      <c r="X14" s="645"/>
      <c r="Y14" s="645"/>
      <c r="Z14" s="645"/>
      <c r="AA14" s="645"/>
    </row>
    <row r="15" spans="1:28">
      <c r="A15" s="385">
        <v>2</v>
      </c>
      <c r="B15" s="361" t="s">
        <v>444</v>
      </c>
      <c r="C15" s="647">
        <v>17055165.300000001</v>
      </c>
      <c r="D15" s="645">
        <v>17055165.300000001</v>
      </c>
      <c r="E15" s="645"/>
      <c r="F15" s="645"/>
      <c r="G15" s="645"/>
      <c r="H15" s="645"/>
      <c r="I15" s="645"/>
      <c r="J15" s="645"/>
      <c r="K15" s="645"/>
      <c r="L15" s="645"/>
      <c r="M15" s="645"/>
      <c r="N15" s="645"/>
      <c r="O15" s="645"/>
      <c r="P15" s="645"/>
      <c r="Q15" s="645"/>
      <c r="R15" s="645"/>
      <c r="S15" s="645"/>
      <c r="T15" s="645"/>
      <c r="U15" s="645"/>
      <c r="V15" s="645"/>
      <c r="W15" s="645"/>
      <c r="X15" s="645"/>
      <c r="Y15" s="645"/>
      <c r="Z15" s="645"/>
      <c r="AA15" s="645"/>
    </row>
    <row r="16" spans="1:28">
      <c r="A16" s="357">
        <v>2.1</v>
      </c>
      <c r="B16" s="377" t="s">
        <v>438</v>
      </c>
      <c r="C16" s="649"/>
      <c r="D16" s="645"/>
      <c r="E16" s="645"/>
      <c r="F16" s="645"/>
      <c r="G16" s="645"/>
      <c r="H16" s="645"/>
      <c r="I16" s="645"/>
      <c r="J16" s="645"/>
      <c r="K16" s="645"/>
      <c r="L16" s="645"/>
      <c r="M16" s="645"/>
      <c r="N16" s="645"/>
      <c r="O16" s="645"/>
      <c r="P16" s="645"/>
      <c r="Q16" s="645"/>
      <c r="R16" s="645"/>
      <c r="S16" s="645"/>
      <c r="T16" s="645"/>
      <c r="U16" s="645"/>
      <c r="V16" s="645"/>
      <c r="W16" s="645"/>
      <c r="X16" s="645"/>
      <c r="Y16" s="645"/>
      <c r="Z16" s="645"/>
      <c r="AA16" s="645"/>
    </row>
    <row r="17" spans="1:27">
      <c r="A17" s="357">
        <v>2.2000000000000002</v>
      </c>
      <c r="B17" s="377" t="s">
        <v>439</v>
      </c>
      <c r="C17" s="649">
        <v>17055165.300000001</v>
      </c>
      <c r="D17" s="645">
        <v>17055165.300000001</v>
      </c>
      <c r="E17" s="645"/>
      <c r="F17" s="645"/>
      <c r="G17" s="645"/>
      <c r="H17" s="645"/>
      <c r="I17" s="645"/>
      <c r="J17" s="645"/>
      <c r="K17" s="645"/>
      <c r="L17" s="645"/>
      <c r="M17" s="645"/>
      <c r="N17" s="645"/>
      <c r="O17" s="645"/>
      <c r="P17" s="645"/>
      <c r="Q17" s="645"/>
      <c r="R17" s="645"/>
      <c r="S17" s="645"/>
      <c r="T17" s="645"/>
      <c r="U17" s="645"/>
      <c r="V17" s="645"/>
      <c r="W17" s="645"/>
      <c r="X17" s="645"/>
      <c r="Y17" s="645"/>
      <c r="Z17" s="645"/>
      <c r="AA17" s="645"/>
    </row>
    <row r="18" spans="1:27">
      <c r="A18" s="357">
        <v>2.2999999999999998</v>
      </c>
      <c r="B18" s="377" t="s">
        <v>440</v>
      </c>
      <c r="C18" s="649"/>
      <c r="D18" s="645"/>
      <c r="E18" s="645"/>
      <c r="F18" s="645"/>
      <c r="G18" s="645"/>
      <c r="H18" s="645"/>
      <c r="I18" s="645"/>
      <c r="J18" s="645"/>
      <c r="K18" s="645"/>
      <c r="L18" s="645"/>
      <c r="M18" s="645"/>
      <c r="N18" s="645"/>
      <c r="O18" s="645"/>
      <c r="P18" s="645"/>
      <c r="Q18" s="645"/>
      <c r="R18" s="645"/>
      <c r="S18" s="645"/>
      <c r="T18" s="645"/>
      <c r="U18" s="645"/>
      <c r="V18" s="645"/>
      <c r="W18" s="645"/>
      <c r="X18" s="645"/>
      <c r="Y18" s="645"/>
      <c r="Z18" s="645"/>
      <c r="AA18" s="645"/>
    </row>
    <row r="19" spans="1:27">
      <c r="A19" s="357">
        <v>2.4</v>
      </c>
      <c r="B19" s="377" t="s">
        <v>441</v>
      </c>
      <c r="C19" s="649"/>
      <c r="D19" s="645"/>
      <c r="E19" s="645"/>
      <c r="F19" s="645"/>
      <c r="G19" s="645"/>
      <c r="H19" s="645"/>
      <c r="I19" s="645"/>
      <c r="J19" s="645"/>
      <c r="K19" s="645"/>
      <c r="L19" s="645"/>
      <c r="M19" s="645"/>
      <c r="N19" s="645"/>
      <c r="O19" s="645"/>
      <c r="P19" s="645"/>
      <c r="Q19" s="645"/>
      <c r="R19" s="645"/>
      <c r="S19" s="645"/>
      <c r="T19" s="645"/>
      <c r="U19" s="645"/>
      <c r="V19" s="645"/>
      <c r="W19" s="645"/>
      <c r="X19" s="645"/>
      <c r="Y19" s="645"/>
      <c r="Z19" s="645"/>
      <c r="AA19" s="645"/>
    </row>
    <row r="20" spans="1:27">
      <c r="A20" s="357">
        <v>2.5</v>
      </c>
      <c r="B20" s="377" t="s">
        <v>442</v>
      </c>
      <c r="C20" s="649"/>
      <c r="D20" s="645"/>
      <c r="E20" s="645"/>
      <c r="F20" s="645"/>
      <c r="G20" s="645"/>
      <c r="H20" s="645"/>
      <c r="I20" s="645"/>
      <c r="J20" s="645"/>
      <c r="K20" s="645"/>
      <c r="L20" s="645"/>
      <c r="M20" s="645"/>
      <c r="N20" s="645"/>
      <c r="O20" s="645"/>
      <c r="P20" s="645"/>
      <c r="Q20" s="645"/>
      <c r="R20" s="645"/>
      <c r="S20" s="645"/>
      <c r="T20" s="645"/>
      <c r="U20" s="645"/>
      <c r="V20" s="645"/>
      <c r="W20" s="645"/>
      <c r="X20" s="645"/>
      <c r="Y20" s="645"/>
      <c r="Z20" s="645"/>
      <c r="AA20" s="645"/>
    </row>
    <row r="21" spans="1:27">
      <c r="A21" s="357">
        <v>2.6</v>
      </c>
      <c r="B21" s="377" t="s">
        <v>443</v>
      </c>
      <c r="C21" s="649"/>
      <c r="D21" s="645"/>
      <c r="E21" s="645"/>
      <c r="F21" s="645"/>
      <c r="G21" s="645"/>
      <c r="H21" s="645"/>
      <c r="I21" s="645"/>
      <c r="J21" s="645"/>
      <c r="K21" s="645"/>
      <c r="L21" s="645"/>
      <c r="M21" s="645"/>
      <c r="N21" s="645"/>
      <c r="O21" s="645"/>
      <c r="P21" s="645"/>
      <c r="Q21" s="645"/>
      <c r="R21" s="645"/>
      <c r="S21" s="645"/>
      <c r="T21" s="645"/>
      <c r="U21" s="645"/>
      <c r="V21" s="645"/>
      <c r="W21" s="645"/>
      <c r="X21" s="645"/>
      <c r="Y21" s="645"/>
      <c r="Z21" s="645"/>
      <c r="AA21" s="645"/>
    </row>
    <row r="22" spans="1:27">
      <c r="A22" s="385">
        <v>3</v>
      </c>
      <c r="B22" s="361" t="s">
        <v>484</v>
      </c>
      <c r="C22" s="647">
        <v>17892627.969999999</v>
      </c>
      <c r="D22" s="647">
        <v>851666.63</v>
      </c>
      <c r="E22" s="650"/>
      <c r="F22" s="650"/>
      <c r="G22" s="650"/>
      <c r="H22" s="647"/>
      <c r="I22" s="650"/>
      <c r="J22" s="650"/>
      <c r="K22" s="650"/>
      <c r="L22" s="647"/>
      <c r="M22" s="650"/>
      <c r="N22" s="650"/>
      <c r="O22" s="650"/>
      <c r="P22" s="650"/>
      <c r="Q22" s="650"/>
      <c r="R22" s="650"/>
      <c r="S22" s="650"/>
      <c r="T22" s="647"/>
      <c r="U22" s="650"/>
      <c r="V22" s="650"/>
      <c r="W22" s="650"/>
      <c r="X22" s="650"/>
      <c r="Y22" s="650"/>
      <c r="Z22" s="650"/>
      <c r="AA22" s="650"/>
    </row>
    <row r="23" spans="1:27">
      <c r="A23" s="357">
        <v>3.1</v>
      </c>
      <c r="B23" s="377" t="s">
        <v>438</v>
      </c>
      <c r="C23" s="649"/>
      <c r="D23" s="647"/>
      <c r="E23" s="650"/>
      <c r="F23" s="650"/>
      <c r="G23" s="650"/>
      <c r="H23" s="647"/>
      <c r="I23" s="650"/>
      <c r="J23" s="650"/>
      <c r="K23" s="650"/>
      <c r="L23" s="647"/>
      <c r="M23" s="650"/>
      <c r="N23" s="650"/>
      <c r="O23" s="650"/>
      <c r="P23" s="650"/>
      <c r="Q23" s="650"/>
      <c r="R23" s="650"/>
      <c r="S23" s="650"/>
      <c r="T23" s="647"/>
      <c r="U23" s="650"/>
      <c r="V23" s="650"/>
      <c r="W23" s="650"/>
      <c r="X23" s="650"/>
      <c r="Y23" s="650"/>
      <c r="Z23" s="650"/>
      <c r="AA23" s="650"/>
    </row>
    <row r="24" spans="1:27">
      <c r="A24" s="357">
        <v>3.2</v>
      </c>
      <c r="B24" s="377" t="s">
        <v>439</v>
      </c>
      <c r="C24" s="649"/>
      <c r="D24" s="647"/>
      <c r="E24" s="650"/>
      <c r="F24" s="650"/>
      <c r="G24" s="650"/>
      <c r="H24" s="647"/>
      <c r="I24" s="650"/>
      <c r="J24" s="650"/>
      <c r="K24" s="650"/>
      <c r="L24" s="647"/>
      <c r="M24" s="650"/>
      <c r="N24" s="650"/>
      <c r="O24" s="650"/>
      <c r="P24" s="650"/>
      <c r="Q24" s="650"/>
      <c r="R24" s="650"/>
      <c r="S24" s="650"/>
      <c r="T24" s="647"/>
      <c r="U24" s="650"/>
      <c r="V24" s="650"/>
      <c r="W24" s="650"/>
      <c r="X24" s="650"/>
      <c r="Y24" s="650"/>
      <c r="Z24" s="650"/>
      <c r="AA24" s="650"/>
    </row>
    <row r="25" spans="1:27">
      <c r="A25" s="357">
        <v>3.3</v>
      </c>
      <c r="B25" s="377" t="s">
        <v>440</v>
      </c>
      <c r="C25" s="649"/>
      <c r="D25" s="647"/>
      <c r="E25" s="650"/>
      <c r="F25" s="650"/>
      <c r="G25" s="650"/>
      <c r="H25" s="647"/>
      <c r="I25" s="650"/>
      <c r="J25" s="650"/>
      <c r="K25" s="650"/>
      <c r="L25" s="647"/>
      <c r="M25" s="650"/>
      <c r="N25" s="650"/>
      <c r="O25" s="650"/>
      <c r="P25" s="650"/>
      <c r="Q25" s="650"/>
      <c r="R25" s="650"/>
      <c r="S25" s="650"/>
      <c r="T25" s="647"/>
      <c r="U25" s="650"/>
      <c r="V25" s="650"/>
      <c r="W25" s="650"/>
      <c r="X25" s="650"/>
      <c r="Y25" s="650"/>
      <c r="Z25" s="650"/>
      <c r="AA25" s="650"/>
    </row>
    <row r="26" spans="1:27">
      <c r="A26" s="357">
        <v>3.4</v>
      </c>
      <c r="B26" s="377" t="s">
        <v>441</v>
      </c>
      <c r="C26" s="649"/>
      <c r="D26" s="647"/>
      <c r="E26" s="650"/>
      <c r="F26" s="650"/>
      <c r="G26" s="650"/>
      <c r="H26" s="647"/>
      <c r="I26" s="650"/>
      <c r="J26" s="650"/>
      <c r="K26" s="650"/>
      <c r="L26" s="647"/>
      <c r="M26" s="650"/>
      <c r="N26" s="650"/>
      <c r="O26" s="650"/>
      <c r="P26" s="650"/>
      <c r="Q26" s="650"/>
      <c r="R26" s="650"/>
      <c r="S26" s="650"/>
      <c r="T26" s="647"/>
      <c r="U26" s="650"/>
      <c r="V26" s="650"/>
      <c r="W26" s="650"/>
      <c r="X26" s="650"/>
      <c r="Y26" s="650"/>
      <c r="Z26" s="650"/>
      <c r="AA26" s="650"/>
    </row>
    <row r="27" spans="1:27">
      <c r="A27" s="357">
        <v>3.5</v>
      </c>
      <c r="B27" s="377" t="s">
        <v>442</v>
      </c>
      <c r="C27" s="649">
        <v>851666.63</v>
      </c>
      <c r="D27" s="647">
        <v>851666.63</v>
      </c>
      <c r="E27" s="650"/>
      <c r="F27" s="650"/>
      <c r="G27" s="650"/>
      <c r="H27" s="647"/>
      <c r="I27" s="650"/>
      <c r="J27" s="650"/>
      <c r="K27" s="650"/>
      <c r="L27" s="647"/>
      <c r="M27" s="650"/>
      <c r="N27" s="650"/>
      <c r="O27" s="650"/>
      <c r="P27" s="650"/>
      <c r="Q27" s="650"/>
      <c r="R27" s="650"/>
      <c r="S27" s="650"/>
      <c r="T27" s="647"/>
      <c r="U27" s="650"/>
      <c r="V27" s="650"/>
      <c r="W27" s="650"/>
      <c r="X27" s="650"/>
      <c r="Y27" s="650"/>
      <c r="Z27" s="650"/>
      <c r="AA27" s="650"/>
    </row>
    <row r="28" spans="1:27">
      <c r="A28" s="357">
        <v>3.6</v>
      </c>
      <c r="B28" s="377" t="s">
        <v>443</v>
      </c>
      <c r="C28" s="649">
        <v>17040961.34</v>
      </c>
      <c r="D28" s="647"/>
      <c r="E28" s="650"/>
      <c r="F28" s="650"/>
      <c r="G28" s="650"/>
      <c r="H28" s="647"/>
      <c r="I28" s="650"/>
      <c r="J28" s="650"/>
      <c r="K28" s="650"/>
      <c r="L28" s="647"/>
      <c r="M28" s="650"/>
      <c r="N28" s="650"/>
      <c r="O28" s="650"/>
      <c r="P28" s="650"/>
      <c r="Q28" s="650"/>
      <c r="R28" s="650"/>
      <c r="S28" s="650"/>
      <c r="T28" s="647"/>
      <c r="U28" s="650"/>
      <c r="V28" s="650"/>
      <c r="W28" s="650"/>
      <c r="X28" s="650"/>
      <c r="Y28" s="650"/>
      <c r="Z28" s="650"/>
      <c r="AA28" s="650"/>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election activeCell="C8" sqref="C8:AA22"/>
    </sheetView>
  </sheetViews>
  <sheetFormatPr defaultColWidth="9.21875" defaultRowHeight="12"/>
  <cols>
    <col min="1" max="1" width="11.77734375" style="368" bestFit="1" customWidth="1"/>
    <col min="2" max="2" width="90.21875" style="368" bestFit="1" customWidth="1"/>
    <col min="3" max="3" width="20.21875" style="368" customWidth="1"/>
    <col min="4" max="4" width="22.21875" style="368" customWidth="1"/>
    <col min="5" max="7" width="17.109375" style="368" customWidth="1"/>
    <col min="8" max="8" width="22.21875" style="368" customWidth="1"/>
    <col min="9" max="10" width="17.109375" style="368" customWidth="1"/>
    <col min="11" max="27" width="22.21875" style="368" customWidth="1"/>
    <col min="28" max="16384" width="9.21875" style="368"/>
  </cols>
  <sheetData>
    <row r="1" spans="1:27" ht="13.8">
      <c r="A1" s="282" t="s">
        <v>30</v>
      </c>
      <c r="B1" s="354" t="str">
        <f>'Info '!C2</f>
        <v>JSC Silk Bank</v>
      </c>
    </row>
    <row r="2" spans="1:27">
      <c r="A2" s="282" t="s">
        <v>31</v>
      </c>
      <c r="B2" s="642">
        <f>'1. key ratios '!B2</f>
        <v>45930</v>
      </c>
    </row>
    <row r="3" spans="1:27">
      <c r="A3" s="283" t="s">
        <v>446</v>
      </c>
      <c r="C3" s="370"/>
    </row>
    <row r="4" spans="1:27" ht="12.6" thickBot="1">
      <c r="A4" s="283"/>
      <c r="B4" s="370"/>
      <c r="C4" s="370"/>
    </row>
    <row r="5" spans="1:27" ht="13.5" customHeight="1">
      <c r="A5" s="765" t="s">
        <v>652</v>
      </c>
      <c r="B5" s="766"/>
      <c r="C5" s="774" t="s">
        <v>651</v>
      </c>
      <c r="D5" s="775"/>
      <c r="E5" s="775"/>
      <c r="F5" s="775"/>
      <c r="G5" s="775"/>
      <c r="H5" s="775"/>
      <c r="I5" s="775"/>
      <c r="J5" s="775"/>
      <c r="K5" s="775"/>
      <c r="L5" s="775"/>
      <c r="M5" s="775"/>
      <c r="N5" s="775"/>
      <c r="O5" s="775"/>
      <c r="P5" s="775"/>
      <c r="Q5" s="775"/>
      <c r="R5" s="775"/>
      <c r="S5" s="776"/>
      <c r="T5" s="392"/>
      <c r="U5" s="392"/>
      <c r="V5" s="392"/>
      <c r="W5" s="392"/>
      <c r="X5" s="392"/>
      <c r="Y5" s="392"/>
      <c r="Z5" s="392"/>
      <c r="AA5" s="391"/>
    </row>
    <row r="6" spans="1:27" ht="12" customHeight="1">
      <c r="A6" s="767"/>
      <c r="B6" s="768"/>
      <c r="C6" s="771" t="s">
        <v>64</v>
      </c>
      <c r="D6" s="763" t="s">
        <v>648</v>
      </c>
      <c r="E6" s="763"/>
      <c r="F6" s="763"/>
      <c r="G6" s="763"/>
      <c r="H6" s="763" t="s">
        <v>647</v>
      </c>
      <c r="I6" s="763"/>
      <c r="J6" s="763"/>
      <c r="K6" s="763"/>
      <c r="L6" s="389"/>
      <c r="M6" s="764" t="s">
        <v>646</v>
      </c>
      <c r="N6" s="764"/>
      <c r="O6" s="764"/>
      <c r="P6" s="764"/>
      <c r="Q6" s="764"/>
      <c r="R6" s="764"/>
      <c r="S6" s="773"/>
      <c r="T6" s="392"/>
      <c r="U6" s="752" t="s">
        <v>645</v>
      </c>
      <c r="V6" s="752"/>
      <c r="W6" s="752"/>
      <c r="X6" s="752"/>
      <c r="Y6" s="752"/>
      <c r="Z6" s="752"/>
      <c r="AA6" s="745"/>
    </row>
    <row r="7" spans="1:27" ht="24">
      <c r="A7" s="769"/>
      <c r="B7" s="770"/>
      <c r="C7" s="772"/>
      <c r="D7" s="388"/>
      <c r="E7" s="365" t="s">
        <v>436</v>
      </c>
      <c r="F7" s="365" t="s">
        <v>643</v>
      </c>
      <c r="G7" s="367" t="s">
        <v>644</v>
      </c>
      <c r="H7" s="369"/>
      <c r="I7" s="365" t="s">
        <v>436</v>
      </c>
      <c r="J7" s="365" t="s">
        <v>643</v>
      </c>
      <c r="K7" s="367" t="s">
        <v>644</v>
      </c>
      <c r="L7" s="387"/>
      <c r="M7" s="365" t="s">
        <v>436</v>
      </c>
      <c r="N7" s="365" t="s">
        <v>643</v>
      </c>
      <c r="O7" s="365" t="s">
        <v>642</v>
      </c>
      <c r="P7" s="365" t="s">
        <v>641</v>
      </c>
      <c r="Q7" s="365" t="s">
        <v>640</v>
      </c>
      <c r="R7" s="365" t="s">
        <v>639</v>
      </c>
      <c r="S7" s="426" t="s">
        <v>638</v>
      </c>
      <c r="T7" s="425"/>
      <c r="U7" s="365" t="s">
        <v>436</v>
      </c>
      <c r="V7" s="365" t="s">
        <v>643</v>
      </c>
      <c r="W7" s="365" t="s">
        <v>642</v>
      </c>
      <c r="X7" s="365" t="s">
        <v>641</v>
      </c>
      <c r="Y7" s="365" t="s">
        <v>640</v>
      </c>
      <c r="Z7" s="365" t="s">
        <v>639</v>
      </c>
      <c r="AA7" s="365" t="s">
        <v>638</v>
      </c>
    </row>
    <row r="8" spans="1:27">
      <c r="A8" s="424">
        <v>1</v>
      </c>
      <c r="B8" s="423" t="s">
        <v>437</v>
      </c>
      <c r="C8" s="422">
        <v>106332252.47536652</v>
      </c>
      <c r="D8" s="357">
        <v>95387206.480517924</v>
      </c>
      <c r="E8" s="357">
        <v>3575666.5359463571</v>
      </c>
      <c r="F8" s="357">
        <v>0</v>
      </c>
      <c r="G8" s="357">
        <v>0</v>
      </c>
      <c r="H8" s="357">
        <v>6370606.4254063554</v>
      </c>
      <c r="I8" s="357">
        <v>1120294.3193600425</v>
      </c>
      <c r="J8" s="357">
        <v>837951.00161759788</v>
      </c>
      <c r="K8" s="357">
        <v>0</v>
      </c>
      <c r="L8" s="357">
        <v>4574439.5694422368</v>
      </c>
      <c r="M8" s="357">
        <v>76195.697391371781</v>
      </c>
      <c r="N8" s="357">
        <v>33462.087745195007</v>
      </c>
      <c r="O8" s="357">
        <v>2826663.2979932521</v>
      </c>
      <c r="P8" s="357">
        <v>629312.98558355204</v>
      </c>
      <c r="Q8" s="357">
        <v>754291.29778756388</v>
      </c>
      <c r="R8" s="357">
        <v>0</v>
      </c>
      <c r="S8" s="399">
        <v>137528.21</v>
      </c>
      <c r="T8" s="400"/>
      <c r="U8" s="357"/>
      <c r="V8" s="357"/>
      <c r="W8" s="357"/>
      <c r="X8" s="357"/>
      <c r="Y8" s="357"/>
      <c r="Z8" s="357"/>
      <c r="AA8" s="399"/>
    </row>
    <row r="9" spans="1:27">
      <c r="A9" s="415">
        <v>1.1000000000000001</v>
      </c>
      <c r="B9" s="421" t="s">
        <v>447</v>
      </c>
      <c r="C9" s="415">
        <v>64719751.43518097</v>
      </c>
      <c r="D9" s="357">
        <v>55810623.456866823</v>
      </c>
      <c r="E9" s="357">
        <v>2551070.7316710711</v>
      </c>
      <c r="F9" s="357">
        <v>0</v>
      </c>
      <c r="G9" s="357">
        <v>0</v>
      </c>
      <c r="H9" s="357">
        <v>5469430.2273013815</v>
      </c>
      <c r="I9" s="357">
        <v>1018259.983528706</v>
      </c>
      <c r="J9" s="357">
        <v>276955.39716809127</v>
      </c>
      <c r="K9" s="357">
        <v>0</v>
      </c>
      <c r="L9" s="357">
        <v>3439697.7510127788</v>
      </c>
      <c r="M9" s="357">
        <v>73628.09</v>
      </c>
      <c r="N9" s="357">
        <v>0</v>
      </c>
      <c r="O9" s="357">
        <v>2154252.0752227725</v>
      </c>
      <c r="P9" s="357">
        <v>372159.22489448346</v>
      </c>
      <c r="Q9" s="357">
        <v>684194.90089552244</v>
      </c>
      <c r="R9" s="357">
        <v>0</v>
      </c>
      <c r="S9" s="399">
        <v>137528.21</v>
      </c>
      <c r="T9" s="400"/>
      <c r="U9" s="357"/>
      <c r="V9" s="357"/>
      <c r="W9" s="357"/>
      <c r="X9" s="357"/>
      <c r="Y9" s="357"/>
      <c r="Z9" s="357"/>
      <c r="AA9" s="399"/>
    </row>
    <row r="10" spans="1:27">
      <c r="A10" s="419" t="s">
        <v>14</v>
      </c>
      <c r="B10" s="420" t="s">
        <v>448</v>
      </c>
      <c r="C10" s="419">
        <v>47182277.06417881</v>
      </c>
      <c r="D10" s="357">
        <v>38768766.897232041</v>
      </c>
      <c r="E10" s="357">
        <v>2149988.8648717338</v>
      </c>
      <c r="F10" s="357">
        <v>0</v>
      </c>
      <c r="G10" s="357">
        <v>0</v>
      </c>
      <c r="H10" s="357">
        <v>5152554.0546022486</v>
      </c>
      <c r="I10" s="357">
        <v>1002254.7935287061</v>
      </c>
      <c r="J10" s="357">
        <v>182714.11904351908</v>
      </c>
      <c r="K10" s="357">
        <v>0</v>
      </c>
      <c r="L10" s="357">
        <v>3260956.1123445416</v>
      </c>
      <c r="M10" s="357">
        <v>69833.62</v>
      </c>
      <c r="N10" s="357">
        <v>0</v>
      </c>
      <c r="O10" s="357">
        <v>2021269.0038235295</v>
      </c>
      <c r="P10" s="357">
        <v>348130.37762548967</v>
      </c>
      <c r="Q10" s="357">
        <v>684194.90089552244</v>
      </c>
      <c r="R10" s="357">
        <v>0</v>
      </c>
      <c r="S10" s="399">
        <v>137528.21</v>
      </c>
      <c r="T10" s="400"/>
      <c r="U10" s="357"/>
      <c r="V10" s="357"/>
      <c r="W10" s="357"/>
      <c r="X10" s="357"/>
      <c r="Y10" s="357"/>
      <c r="Z10" s="357"/>
      <c r="AA10" s="399"/>
    </row>
    <row r="11" spans="1:27">
      <c r="A11" s="417" t="s">
        <v>449</v>
      </c>
      <c r="B11" s="418" t="s">
        <v>450</v>
      </c>
      <c r="C11" s="417">
        <v>32750773.544206753</v>
      </c>
      <c r="D11" s="357">
        <v>24493031.486303482</v>
      </c>
      <c r="E11" s="357">
        <v>502806.25210967183</v>
      </c>
      <c r="F11" s="357">
        <v>0</v>
      </c>
      <c r="G11" s="357">
        <v>0</v>
      </c>
      <c r="H11" s="357">
        <v>4996785.9455587287</v>
      </c>
      <c r="I11" s="357">
        <v>1002254.7935287061</v>
      </c>
      <c r="J11" s="357">
        <v>26946.01</v>
      </c>
      <c r="K11" s="357">
        <v>0</v>
      </c>
      <c r="L11" s="357">
        <v>3260956.1123445416</v>
      </c>
      <c r="M11" s="357">
        <v>69833.62</v>
      </c>
      <c r="N11" s="357">
        <v>0</v>
      </c>
      <c r="O11" s="357">
        <v>2021269.0038235295</v>
      </c>
      <c r="P11" s="357">
        <v>348130.37762548967</v>
      </c>
      <c r="Q11" s="357">
        <v>684194.90089552244</v>
      </c>
      <c r="R11" s="357">
        <v>0</v>
      </c>
      <c r="S11" s="399">
        <v>137528.21</v>
      </c>
      <c r="T11" s="400"/>
      <c r="U11" s="357"/>
      <c r="V11" s="357"/>
      <c r="W11" s="357"/>
      <c r="X11" s="357"/>
      <c r="Y11" s="357"/>
      <c r="Z11" s="357"/>
      <c r="AA11" s="399"/>
    </row>
    <row r="12" spans="1:27">
      <c r="A12" s="417" t="s">
        <v>451</v>
      </c>
      <c r="B12" s="418" t="s">
        <v>452</v>
      </c>
      <c r="C12" s="417">
        <v>9027612.5815710854</v>
      </c>
      <c r="D12" s="357">
        <v>9027612.5815710854</v>
      </c>
      <c r="E12" s="357">
        <v>143562.01216867467</v>
      </c>
      <c r="F12" s="357">
        <v>0</v>
      </c>
      <c r="G12" s="357">
        <v>0</v>
      </c>
      <c r="H12" s="357">
        <v>0</v>
      </c>
      <c r="I12" s="357">
        <v>0</v>
      </c>
      <c r="J12" s="357">
        <v>0</v>
      </c>
      <c r="K12" s="357">
        <v>0</v>
      </c>
      <c r="L12" s="357">
        <v>0</v>
      </c>
      <c r="M12" s="357">
        <v>0</v>
      </c>
      <c r="N12" s="357">
        <v>0</v>
      </c>
      <c r="O12" s="357">
        <v>0</v>
      </c>
      <c r="P12" s="357">
        <v>0</v>
      </c>
      <c r="Q12" s="357">
        <v>0</v>
      </c>
      <c r="R12" s="357">
        <v>0</v>
      </c>
      <c r="S12" s="399">
        <v>0</v>
      </c>
      <c r="T12" s="400"/>
      <c r="U12" s="357"/>
      <c r="V12" s="357"/>
      <c r="W12" s="357"/>
      <c r="X12" s="357"/>
      <c r="Y12" s="357"/>
      <c r="Z12" s="357"/>
      <c r="AA12" s="399"/>
    </row>
    <row r="13" spans="1:27">
      <c r="A13" s="417" t="s">
        <v>453</v>
      </c>
      <c r="B13" s="418" t="s">
        <v>454</v>
      </c>
      <c r="C13" s="417">
        <v>4091989.9388403883</v>
      </c>
      <c r="D13" s="357">
        <v>4091989.9388403883</v>
      </c>
      <c r="E13" s="357">
        <v>1503620.6005933871</v>
      </c>
      <c r="F13" s="357">
        <v>0</v>
      </c>
      <c r="G13" s="357">
        <v>0</v>
      </c>
      <c r="H13" s="357">
        <v>0</v>
      </c>
      <c r="I13" s="357">
        <v>0</v>
      </c>
      <c r="J13" s="357">
        <v>0</v>
      </c>
      <c r="K13" s="357">
        <v>0</v>
      </c>
      <c r="L13" s="357">
        <v>0</v>
      </c>
      <c r="M13" s="357">
        <v>0</v>
      </c>
      <c r="N13" s="357">
        <v>0</v>
      </c>
      <c r="O13" s="357">
        <v>0</v>
      </c>
      <c r="P13" s="357">
        <v>0</v>
      </c>
      <c r="Q13" s="357">
        <v>0</v>
      </c>
      <c r="R13" s="357">
        <v>0</v>
      </c>
      <c r="S13" s="399">
        <v>0</v>
      </c>
      <c r="T13" s="400"/>
      <c r="U13" s="357"/>
      <c r="V13" s="357"/>
      <c r="W13" s="357"/>
      <c r="X13" s="357"/>
      <c r="Y13" s="357"/>
      <c r="Z13" s="357"/>
      <c r="AA13" s="399"/>
    </row>
    <row r="14" spans="1:27">
      <c r="A14" s="417" t="s">
        <v>455</v>
      </c>
      <c r="B14" s="418" t="s">
        <v>456</v>
      </c>
      <c r="C14" s="417">
        <v>1311900.9995605992</v>
      </c>
      <c r="D14" s="357">
        <v>1156132.8905170804</v>
      </c>
      <c r="E14" s="357">
        <v>0</v>
      </c>
      <c r="F14" s="357">
        <v>0</v>
      </c>
      <c r="G14" s="357">
        <v>0</v>
      </c>
      <c r="H14" s="357">
        <v>155768.10904351907</v>
      </c>
      <c r="I14" s="357">
        <v>0</v>
      </c>
      <c r="J14" s="357">
        <v>155768.10904351907</v>
      </c>
      <c r="K14" s="357">
        <v>0</v>
      </c>
      <c r="L14" s="357">
        <v>0</v>
      </c>
      <c r="M14" s="357">
        <v>0</v>
      </c>
      <c r="N14" s="357">
        <v>0</v>
      </c>
      <c r="O14" s="357">
        <v>0</v>
      </c>
      <c r="P14" s="357">
        <v>0</v>
      </c>
      <c r="Q14" s="357">
        <v>0</v>
      </c>
      <c r="R14" s="357">
        <v>0</v>
      </c>
      <c r="S14" s="399">
        <v>0</v>
      </c>
      <c r="T14" s="400"/>
      <c r="U14" s="357"/>
      <c r="V14" s="357"/>
      <c r="W14" s="357"/>
      <c r="X14" s="357"/>
      <c r="Y14" s="357"/>
      <c r="Z14" s="357"/>
      <c r="AA14" s="399"/>
    </row>
    <row r="15" spans="1:27">
      <c r="A15" s="416">
        <v>1.2</v>
      </c>
      <c r="B15" s="414" t="s">
        <v>650</v>
      </c>
      <c r="C15" s="416">
        <v>2974377.2773440499</v>
      </c>
      <c r="D15" s="357">
        <v>1223718.1096145252</v>
      </c>
      <c r="E15" s="357">
        <v>53206.242290891641</v>
      </c>
      <c r="F15" s="357">
        <v>0</v>
      </c>
      <c r="G15" s="357">
        <v>0</v>
      </c>
      <c r="H15" s="357">
        <v>401384.80101733556</v>
      </c>
      <c r="I15" s="357">
        <v>131374.65483004079</v>
      </c>
      <c r="J15" s="357">
        <v>15295.918365744688</v>
      </c>
      <c r="K15" s="357">
        <v>0</v>
      </c>
      <c r="L15" s="357">
        <v>1349274.3667121932</v>
      </c>
      <c r="M15" s="357">
        <v>44219.683167263691</v>
      </c>
      <c r="N15" s="357">
        <v>0</v>
      </c>
      <c r="O15" s="357">
        <v>566063.25845605496</v>
      </c>
      <c r="P15" s="357">
        <v>237678.40172944992</v>
      </c>
      <c r="Q15" s="357">
        <v>400732.86571676045</v>
      </c>
      <c r="R15" s="357">
        <v>0</v>
      </c>
      <c r="S15" s="399">
        <v>82644.907642663617</v>
      </c>
      <c r="T15" s="400"/>
      <c r="U15" s="357"/>
      <c r="V15" s="357"/>
      <c r="W15" s="357"/>
      <c r="X15" s="357"/>
      <c r="Y15" s="357"/>
      <c r="Z15" s="357"/>
      <c r="AA15" s="399"/>
    </row>
    <row r="16" spans="1:27">
      <c r="A16" s="415">
        <v>1.3</v>
      </c>
      <c r="B16" s="414" t="s">
        <v>495</v>
      </c>
      <c r="C16" s="413">
        <v>1092402885.8145366</v>
      </c>
      <c r="D16" s="411">
        <v>1000453347.0145367</v>
      </c>
      <c r="E16" s="411">
        <v>17366747.610990651</v>
      </c>
      <c r="F16" s="411">
        <v>0</v>
      </c>
      <c r="G16" s="411">
        <v>0</v>
      </c>
      <c r="H16" s="411">
        <v>70858957.439999923</v>
      </c>
      <c r="I16" s="411">
        <v>18058954.114390612</v>
      </c>
      <c r="J16" s="411">
        <v>350050.68560934649</v>
      </c>
      <c r="K16" s="411">
        <v>0</v>
      </c>
      <c r="L16" s="411">
        <v>21090581.360000003</v>
      </c>
      <c r="M16" s="411">
        <v>131376.79999999999</v>
      </c>
      <c r="N16" s="411">
        <v>0</v>
      </c>
      <c r="O16" s="411">
        <v>18916453.335708741</v>
      </c>
      <c r="P16" s="411">
        <v>599728.31999999995</v>
      </c>
      <c r="Q16" s="411">
        <v>1159366.3999999999</v>
      </c>
      <c r="R16" s="411">
        <v>0</v>
      </c>
      <c r="S16" s="410">
        <v>243792</v>
      </c>
      <c r="T16" s="412"/>
      <c r="U16" s="411"/>
      <c r="V16" s="411"/>
      <c r="W16" s="411"/>
      <c r="X16" s="411"/>
      <c r="Y16" s="411"/>
      <c r="Z16" s="411"/>
      <c r="AA16" s="410"/>
    </row>
    <row r="17" spans="1:27">
      <c r="A17" s="406" t="s">
        <v>457</v>
      </c>
      <c r="B17" s="409" t="s">
        <v>458</v>
      </c>
      <c r="C17" s="408">
        <v>64121424.420151271</v>
      </c>
      <c r="D17" s="357">
        <v>55217648.255108841</v>
      </c>
      <c r="E17" s="357">
        <v>2550223.1716710711</v>
      </c>
      <c r="F17" s="357">
        <v>0</v>
      </c>
      <c r="G17" s="357">
        <v>0</v>
      </c>
      <c r="H17" s="357">
        <v>5464860.5912986435</v>
      </c>
      <c r="I17" s="357">
        <v>1018259.983528706</v>
      </c>
      <c r="J17" s="357">
        <v>276955.39716809127</v>
      </c>
      <c r="K17" s="357">
        <v>0</v>
      </c>
      <c r="L17" s="357">
        <v>3438915.5737437853</v>
      </c>
      <c r="M17" s="357">
        <v>73628.09</v>
      </c>
      <c r="N17" s="357">
        <v>0</v>
      </c>
      <c r="O17" s="357">
        <v>2154252.0752227725</v>
      </c>
      <c r="P17" s="357">
        <v>371377.04762548959</v>
      </c>
      <c r="Q17" s="357">
        <v>684194.90089552244</v>
      </c>
      <c r="R17" s="357">
        <v>0</v>
      </c>
      <c r="S17" s="399">
        <v>137528.21</v>
      </c>
      <c r="T17" s="400"/>
      <c r="U17" s="357"/>
      <c r="V17" s="357"/>
      <c r="W17" s="357"/>
      <c r="X17" s="357"/>
      <c r="Y17" s="357"/>
      <c r="Z17" s="357"/>
      <c r="AA17" s="399"/>
    </row>
    <row r="18" spans="1:27">
      <c r="A18" s="404" t="s">
        <v>459</v>
      </c>
      <c r="B18" s="405" t="s">
        <v>460</v>
      </c>
      <c r="C18" s="404">
        <v>46618245.551404484</v>
      </c>
      <c r="D18" s="357">
        <v>38230512.845328726</v>
      </c>
      <c r="E18" s="357">
        <v>2149177.7834855099</v>
      </c>
      <c r="F18" s="357">
        <v>0</v>
      </c>
      <c r="G18" s="357">
        <v>0</v>
      </c>
      <c r="H18" s="357">
        <v>5143061.1455587288</v>
      </c>
      <c r="I18" s="357">
        <v>1002254.7935287061</v>
      </c>
      <c r="J18" s="357">
        <v>173221.2099999999</v>
      </c>
      <c r="K18" s="357">
        <v>0</v>
      </c>
      <c r="L18" s="357">
        <v>3244671.5605170261</v>
      </c>
      <c r="M18" s="357">
        <v>69833.62</v>
      </c>
      <c r="N18" s="357">
        <v>0</v>
      </c>
      <c r="O18" s="357">
        <v>2021269.0038235295</v>
      </c>
      <c r="P18" s="357">
        <v>331845.82579797425</v>
      </c>
      <c r="Q18" s="357">
        <v>684194.90089552244</v>
      </c>
      <c r="R18" s="357">
        <v>0</v>
      </c>
      <c r="S18" s="399">
        <v>137528.21</v>
      </c>
      <c r="T18" s="400"/>
      <c r="U18" s="357"/>
      <c r="V18" s="357"/>
      <c r="W18" s="357"/>
      <c r="X18" s="357"/>
      <c r="Y18" s="357"/>
      <c r="Z18" s="357"/>
      <c r="AA18" s="399"/>
    </row>
    <row r="19" spans="1:27">
      <c r="A19" s="406" t="s">
        <v>461</v>
      </c>
      <c r="B19" s="407" t="s">
        <v>462</v>
      </c>
      <c r="C19" s="406">
        <v>1028281461.3943853</v>
      </c>
      <c r="D19" s="357">
        <v>945235698.75942791</v>
      </c>
      <c r="E19" s="357">
        <v>14816524.439319579</v>
      </c>
      <c r="F19" s="357">
        <v>0</v>
      </c>
      <c r="G19" s="357">
        <v>0</v>
      </c>
      <c r="H19" s="357">
        <v>65394096.848701276</v>
      </c>
      <c r="I19" s="357">
        <v>17040694.130861904</v>
      </c>
      <c r="J19" s="357">
        <v>73095.288441255194</v>
      </c>
      <c r="K19" s="357">
        <v>0</v>
      </c>
      <c r="L19" s="357">
        <v>17651665.786256216</v>
      </c>
      <c r="M19" s="357">
        <v>57748.71</v>
      </c>
      <c r="N19" s="357">
        <v>0</v>
      </c>
      <c r="O19" s="357">
        <v>16762201.260485968</v>
      </c>
      <c r="P19" s="357">
        <v>228351.27237451036</v>
      </c>
      <c r="Q19" s="357">
        <v>475171.49910447747</v>
      </c>
      <c r="R19" s="357">
        <v>0</v>
      </c>
      <c r="S19" s="399">
        <v>106263.79000000001</v>
      </c>
      <c r="T19" s="400"/>
      <c r="U19" s="357"/>
      <c r="V19" s="357"/>
      <c r="W19" s="357"/>
      <c r="X19" s="357"/>
      <c r="Y19" s="357"/>
      <c r="Z19" s="357"/>
      <c r="AA19" s="399"/>
    </row>
    <row r="20" spans="1:27">
      <c r="A20" s="404" t="s">
        <v>463</v>
      </c>
      <c r="B20" s="405" t="s">
        <v>460</v>
      </c>
      <c r="C20" s="404">
        <v>58604832.877286091</v>
      </c>
      <c r="D20" s="357">
        <v>51728071.263361864</v>
      </c>
      <c r="E20" s="357">
        <v>699715.93651448435</v>
      </c>
      <c r="F20" s="357">
        <v>0</v>
      </c>
      <c r="G20" s="357">
        <v>0</v>
      </c>
      <c r="H20" s="357">
        <v>5600310.5344412588</v>
      </c>
      <c r="I20" s="357">
        <v>780948.24647129211</v>
      </c>
      <c r="J20" s="357">
        <v>8539.27</v>
      </c>
      <c r="K20" s="357">
        <v>0</v>
      </c>
      <c r="L20" s="357">
        <v>1276451.079482974</v>
      </c>
      <c r="M20" s="357">
        <v>46644.78</v>
      </c>
      <c r="N20" s="357">
        <v>0</v>
      </c>
      <c r="O20" s="357">
        <v>438456.8361764705</v>
      </c>
      <c r="P20" s="357">
        <v>209914.17420202575</v>
      </c>
      <c r="Q20" s="357">
        <v>475171.49910447747</v>
      </c>
      <c r="R20" s="357">
        <v>0</v>
      </c>
      <c r="S20" s="399">
        <v>106263.79000000001</v>
      </c>
      <c r="T20" s="400"/>
      <c r="U20" s="357"/>
      <c r="V20" s="357"/>
      <c r="W20" s="357"/>
      <c r="X20" s="357"/>
      <c r="Y20" s="357"/>
      <c r="Z20" s="357"/>
      <c r="AA20" s="399"/>
    </row>
    <row r="21" spans="1:27">
      <c r="A21" s="403">
        <v>1.4</v>
      </c>
      <c r="B21" s="402" t="s">
        <v>464</v>
      </c>
      <c r="C21" s="401"/>
      <c r="D21" s="357"/>
      <c r="E21" s="357"/>
      <c r="F21" s="357"/>
      <c r="G21" s="357"/>
      <c r="H21" s="357"/>
      <c r="I21" s="357"/>
      <c r="J21" s="357"/>
      <c r="K21" s="357"/>
      <c r="L21" s="357"/>
      <c r="M21" s="357"/>
      <c r="N21" s="357"/>
      <c r="O21" s="357"/>
      <c r="P21" s="357"/>
      <c r="Q21" s="357"/>
      <c r="R21" s="357"/>
      <c r="S21" s="399"/>
      <c r="T21" s="400"/>
      <c r="U21" s="357"/>
      <c r="V21" s="357"/>
      <c r="W21" s="357"/>
      <c r="X21" s="357"/>
      <c r="Y21" s="357"/>
      <c r="Z21" s="357"/>
      <c r="AA21" s="399"/>
    </row>
    <row r="22" spans="1:27" ht="12.6" thickBot="1">
      <c r="A22" s="398">
        <v>1.5</v>
      </c>
      <c r="B22" s="397" t="s">
        <v>465</v>
      </c>
      <c r="C22" s="396"/>
      <c r="D22" s="394"/>
      <c r="E22" s="394"/>
      <c r="F22" s="394"/>
      <c r="G22" s="394"/>
      <c r="H22" s="394"/>
      <c r="I22" s="394"/>
      <c r="J22" s="394"/>
      <c r="K22" s="394"/>
      <c r="L22" s="394"/>
      <c r="M22" s="394"/>
      <c r="N22" s="394"/>
      <c r="O22" s="394"/>
      <c r="P22" s="394"/>
      <c r="Q22" s="394"/>
      <c r="R22" s="394"/>
      <c r="S22" s="393"/>
      <c r="T22" s="395"/>
      <c r="U22" s="394"/>
      <c r="V22" s="394"/>
      <c r="W22" s="394"/>
      <c r="X22" s="394"/>
      <c r="Y22" s="394"/>
      <c r="Z22" s="394"/>
      <c r="AA22" s="393"/>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topLeftCell="A34" zoomScaleNormal="100" workbookViewId="0">
      <selection activeCell="C7" sqref="C7"/>
    </sheetView>
  </sheetViews>
  <sheetFormatPr defaultColWidth="8.77734375" defaultRowHeight="13.8"/>
  <cols>
    <col min="1" max="1" width="8.77734375" style="513"/>
    <col min="2" max="2" width="69.21875" style="514" customWidth="1"/>
    <col min="3" max="3" width="16.21875" style="590" customWidth="1"/>
    <col min="4" max="4" width="14.44140625" style="590" customWidth="1"/>
    <col min="5" max="5" width="16.109375" style="590" customWidth="1"/>
    <col min="6" max="6" width="16" style="590" customWidth="1"/>
    <col min="7" max="7" width="15.21875" style="590" customWidth="1"/>
    <col min="8" max="8" width="15.77734375" style="590" customWidth="1"/>
    <col min="9" max="16384" width="8.77734375" style="483"/>
  </cols>
  <sheetData>
    <row r="1" spans="1:8">
      <c r="A1" s="122" t="s">
        <v>30</v>
      </c>
      <c r="B1" s="482" t="str">
        <f>'Info '!C2</f>
        <v>JSC Silk Bank</v>
      </c>
      <c r="C1" s="589"/>
    </row>
    <row r="2" spans="1:8">
      <c r="A2" s="122" t="s">
        <v>31</v>
      </c>
      <c r="B2" s="584">
        <f>'1. key ratios '!B2</f>
        <v>45930</v>
      </c>
      <c r="C2" s="589"/>
    </row>
    <row r="3" spans="1:8">
      <c r="A3" s="122"/>
      <c r="B3" s="482"/>
      <c r="C3" s="589"/>
    </row>
    <row r="4" spans="1:8" ht="21" customHeight="1">
      <c r="A4" s="673" t="s">
        <v>6</v>
      </c>
      <c r="B4" s="674" t="s">
        <v>521</v>
      </c>
      <c r="C4" s="676" t="s">
        <v>522</v>
      </c>
      <c r="D4" s="676"/>
      <c r="E4" s="676"/>
      <c r="F4" s="676" t="s">
        <v>523</v>
      </c>
      <c r="G4" s="676"/>
      <c r="H4" s="677"/>
    </row>
    <row r="5" spans="1:8" ht="21" customHeight="1">
      <c r="A5" s="673"/>
      <c r="B5" s="675"/>
      <c r="C5" s="591" t="s">
        <v>32</v>
      </c>
      <c r="D5" s="591" t="s">
        <v>33</v>
      </c>
      <c r="E5" s="591" t="s">
        <v>34</v>
      </c>
      <c r="F5" s="591" t="s">
        <v>32</v>
      </c>
      <c r="G5" s="591" t="s">
        <v>33</v>
      </c>
      <c r="H5" s="591" t="s">
        <v>34</v>
      </c>
    </row>
    <row r="6" spans="1:8" ht="26.55" customHeight="1">
      <c r="A6" s="673"/>
      <c r="B6" s="485" t="s">
        <v>524</v>
      </c>
      <c r="C6" s="678"/>
      <c r="D6" s="679"/>
      <c r="E6" s="679"/>
      <c r="F6" s="679"/>
      <c r="G6" s="679"/>
      <c r="H6" s="680"/>
    </row>
    <row r="7" spans="1:8" ht="22.95" customHeight="1">
      <c r="A7" s="486">
        <v>1</v>
      </c>
      <c r="B7" s="487" t="s">
        <v>525</v>
      </c>
      <c r="C7" s="585">
        <v>2013680.8300000103</v>
      </c>
      <c r="D7" s="585">
        <v>40631329.669999965</v>
      </c>
      <c r="E7" s="586">
        <f>C7+D7</f>
        <v>42645010.499999978</v>
      </c>
      <c r="F7" s="585">
        <v>33511743.071024884</v>
      </c>
      <c r="G7" s="585">
        <v>15430648.779999994</v>
      </c>
      <c r="H7" s="586">
        <f>F7+G7</f>
        <v>48942391.851024881</v>
      </c>
    </row>
    <row r="8" spans="1:8">
      <c r="A8" s="486">
        <v>1.1000000000000001</v>
      </c>
      <c r="B8" s="488" t="s">
        <v>526</v>
      </c>
      <c r="C8" s="585">
        <v>1500648.8499999996</v>
      </c>
      <c r="D8" s="585">
        <v>4145560.8399999989</v>
      </c>
      <c r="E8" s="586">
        <f t="shared" ref="E8:E36" si="0">C8+D8</f>
        <v>5646209.6899999985</v>
      </c>
      <c r="F8" s="585">
        <v>1108566.1000000015</v>
      </c>
      <c r="G8" s="585">
        <v>3756195.6899999995</v>
      </c>
      <c r="H8" s="586">
        <f t="shared" ref="H8:H36" si="1">F8+G8</f>
        <v>4864761.790000001</v>
      </c>
    </row>
    <row r="9" spans="1:8">
      <c r="A9" s="486">
        <v>1.2</v>
      </c>
      <c r="B9" s="488" t="s">
        <v>527</v>
      </c>
      <c r="C9" s="585">
        <v>0</v>
      </c>
      <c r="D9" s="585">
        <v>3096339.1399999969</v>
      </c>
      <c r="E9" s="586">
        <f t="shared" si="0"/>
        <v>3096339.1399999969</v>
      </c>
      <c r="F9" s="585">
        <v>1460110.0999999046</v>
      </c>
      <c r="G9" s="585">
        <v>3341485.0099999988</v>
      </c>
      <c r="H9" s="586">
        <f t="shared" si="1"/>
        <v>4801595.1099999035</v>
      </c>
    </row>
    <row r="10" spans="1:8">
      <c r="A10" s="486">
        <v>1.3</v>
      </c>
      <c r="B10" s="488" t="s">
        <v>528</v>
      </c>
      <c r="C10" s="585">
        <v>513031.98000001075</v>
      </c>
      <c r="D10" s="585">
        <v>33389429.689999972</v>
      </c>
      <c r="E10" s="586">
        <f t="shared" si="0"/>
        <v>33902461.669999979</v>
      </c>
      <c r="F10" s="585">
        <v>30943066.871024977</v>
      </c>
      <c r="G10" s="585">
        <v>8332968.0799999954</v>
      </c>
      <c r="H10" s="586">
        <f t="shared" si="1"/>
        <v>39276034.951024972</v>
      </c>
    </row>
    <row r="11" spans="1:8">
      <c r="A11" s="486">
        <v>2</v>
      </c>
      <c r="B11" s="489" t="s">
        <v>529</v>
      </c>
      <c r="C11" s="585">
        <v>801006.99236462614</v>
      </c>
      <c r="D11" s="585">
        <v>0</v>
      </c>
      <c r="E11" s="586">
        <f t="shared" si="0"/>
        <v>801006.99236462614</v>
      </c>
      <c r="F11" s="585">
        <v>775793.56854843523</v>
      </c>
      <c r="G11" s="585">
        <v>0</v>
      </c>
      <c r="H11" s="586">
        <f t="shared" si="1"/>
        <v>775793.56854843523</v>
      </c>
    </row>
    <row r="12" spans="1:8">
      <c r="A12" s="486">
        <v>2.1</v>
      </c>
      <c r="B12" s="490" t="s">
        <v>530</v>
      </c>
      <c r="C12" s="585">
        <v>801006.99236462614</v>
      </c>
      <c r="D12" s="585">
        <v>0</v>
      </c>
      <c r="E12" s="586">
        <f t="shared" si="0"/>
        <v>801006.99236462614</v>
      </c>
      <c r="F12" s="585">
        <v>775793.56854843523</v>
      </c>
      <c r="G12" s="585">
        <v>0</v>
      </c>
      <c r="H12" s="586">
        <f t="shared" si="1"/>
        <v>775793.56854843523</v>
      </c>
    </row>
    <row r="13" spans="1:8" ht="26.55" customHeight="1">
      <c r="A13" s="486">
        <v>3</v>
      </c>
      <c r="B13" s="491" t="s">
        <v>531</v>
      </c>
      <c r="C13" s="585"/>
      <c r="D13" s="585"/>
      <c r="E13" s="586">
        <f t="shared" si="0"/>
        <v>0</v>
      </c>
      <c r="F13" s="585"/>
      <c r="G13" s="585"/>
      <c r="H13" s="586">
        <f t="shared" si="1"/>
        <v>0</v>
      </c>
    </row>
    <row r="14" spans="1:8" ht="26.55" customHeight="1">
      <c r="A14" s="486">
        <v>4</v>
      </c>
      <c r="B14" s="492" t="s">
        <v>532</v>
      </c>
      <c r="C14" s="585"/>
      <c r="D14" s="585"/>
      <c r="E14" s="586">
        <f t="shared" si="0"/>
        <v>0</v>
      </c>
      <c r="F14" s="585"/>
      <c r="G14" s="585"/>
      <c r="H14" s="586">
        <f t="shared" si="1"/>
        <v>0</v>
      </c>
    </row>
    <row r="15" spans="1:8" ht="24.45" customHeight="1">
      <c r="A15" s="486">
        <v>5</v>
      </c>
      <c r="B15" s="493" t="s">
        <v>533</v>
      </c>
      <c r="C15" s="587">
        <v>20000</v>
      </c>
      <c r="D15" s="587">
        <v>0</v>
      </c>
      <c r="E15" s="588">
        <f t="shared" si="0"/>
        <v>20000</v>
      </c>
      <c r="F15" s="587">
        <v>20000</v>
      </c>
      <c r="G15" s="587">
        <v>0</v>
      </c>
      <c r="H15" s="588">
        <f t="shared" si="1"/>
        <v>20000</v>
      </c>
    </row>
    <row r="16" spans="1:8">
      <c r="A16" s="486">
        <v>5.0999999999999996</v>
      </c>
      <c r="B16" s="494" t="s">
        <v>534</v>
      </c>
      <c r="C16" s="585">
        <v>20000</v>
      </c>
      <c r="D16" s="585"/>
      <c r="E16" s="586">
        <f t="shared" si="0"/>
        <v>20000</v>
      </c>
      <c r="F16" s="585">
        <v>20000</v>
      </c>
      <c r="G16" s="585"/>
      <c r="H16" s="586">
        <f t="shared" si="1"/>
        <v>20000</v>
      </c>
    </row>
    <row r="17" spans="1:8">
      <c r="A17" s="486">
        <v>5.2</v>
      </c>
      <c r="B17" s="494" t="s">
        <v>535</v>
      </c>
      <c r="C17" s="585"/>
      <c r="D17" s="585"/>
      <c r="E17" s="586">
        <f t="shared" si="0"/>
        <v>0</v>
      </c>
      <c r="F17" s="585"/>
      <c r="G17" s="585"/>
      <c r="H17" s="586">
        <f t="shared" si="1"/>
        <v>0</v>
      </c>
    </row>
    <row r="18" spans="1:8">
      <c r="A18" s="486">
        <v>5.3</v>
      </c>
      <c r="B18" s="495" t="s">
        <v>536</v>
      </c>
      <c r="C18" s="585"/>
      <c r="D18" s="585"/>
      <c r="E18" s="586">
        <f t="shared" si="0"/>
        <v>0</v>
      </c>
      <c r="F18" s="585"/>
      <c r="G18" s="585"/>
      <c r="H18" s="586">
        <f t="shared" si="1"/>
        <v>0</v>
      </c>
    </row>
    <row r="19" spans="1:8">
      <c r="A19" s="486">
        <v>6</v>
      </c>
      <c r="B19" s="491" t="s">
        <v>537</v>
      </c>
      <c r="C19" s="585">
        <v>105613408.68769261</v>
      </c>
      <c r="D19" s="585">
        <v>13082480.10136117</v>
      </c>
      <c r="E19" s="586">
        <f t="shared" si="0"/>
        <v>118695888.78905378</v>
      </c>
      <c r="F19" s="585">
        <v>81786428.880795211</v>
      </c>
      <c r="G19" s="585">
        <v>49291131.199440494</v>
      </c>
      <c r="H19" s="586">
        <f t="shared" si="1"/>
        <v>131077560.0802357</v>
      </c>
    </row>
    <row r="20" spans="1:8">
      <c r="A20" s="486">
        <v>6.1</v>
      </c>
      <c r="B20" s="494" t="s">
        <v>535</v>
      </c>
      <c r="C20" s="585">
        <v>17003743.976620499</v>
      </c>
      <c r="D20" s="585">
        <v>0</v>
      </c>
      <c r="E20" s="586">
        <f t="shared" si="0"/>
        <v>17003743.976620499</v>
      </c>
      <c r="F20" s="585">
        <v>24302871.689048838</v>
      </c>
      <c r="G20" s="585">
        <v>2297226.3138039997</v>
      </c>
      <c r="H20" s="586">
        <f t="shared" si="1"/>
        <v>26600098.002852838</v>
      </c>
    </row>
    <row r="21" spans="1:8">
      <c r="A21" s="486">
        <v>6.2</v>
      </c>
      <c r="B21" s="495" t="s">
        <v>536</v>
      </c>
      <c r="C21" s="585">
        <v>88609664.711072117</v>
      </c>
      <c r="D21" s="585">
        <v>13082480.10136117</v>
      </c>
      <c r="E21" s="586">
        <f t="shared" si="0"/>
        <v>101692144.81243329</v>
      </c>
      <c r="F21" s="585">
        <v>57483557.191746369</v>
      </c>
      <c r="G21" s="585">
        <v>46993904.885636494</v>
      </c>
      <c r="H21" s="586">
        <f t="shared" si="1"/>
        <v>104477462.07738286</v>
      </c>
    </row>
    <row r="22" spans="1:8">
      <c r="A22" s="486">
        <v>7</v>
      </c>
      <c r="B22" s="489" t="s">
        <v>538</v>
      </c>
      <c r="C22" s="585"/>
      <c r="D22" s="585"/>
      <c r="E22" s="586">
        <f t="shared" si="0"/>
        <v>0</v>
      </c>
      <c r="F22" s="585"/>
      <c r="G22" s="585"/>
      <c r="H22" s="586">
        <f t="shared" si="1"/>
        <v>0</v>
      </c>
    </row>
    <row r="23" spans="1:8">
      <c r="A23" s="486">
        <v>8</v>
      </c>
      <c r="B23" s="496" t="s">
        <v>539</v>
      </c>
      <c r="C23" s="585">
        <v>3457500.0428033834</v>
      </c>
      <c r="D23" s="585"/>
      <c r="E23" s="586">
        <f t="shared" si="0"/>
        <v>3457500.0428033834</v>
      </c>
      <c r="F23" s="585">
        <v>3405446.1870027352</v>
      </c>
      <c r="G23" s="585">
        <v>0</v>
      </c>
      <c r="H23" s="586">
        <f t="shared" si="1"/>
        <v>3405446.1870027352</v>
      </c>
    </row>
    <row r="24" spans="1:8">
      <c r="A24" s="486">
        <v>9</v>
      </c>
      <c r="B24" s="492" t="s">
        <v>540</v>
      </c>
      <c r="C24" s="585">
        <v>17409110.490452349</v>
      </c>
      <c r="D24" s="585">
        <v>0</v>
      </c>
      <c r="E24" s="586">
        <f t="shared" si="0"/>
        <v>17409110.490452349</v>
      </c>
      <c r="F24" s="585">
        <v>17637849.192647908</v>
      </c>
      <c r="G24" s="585">
        <v>0</v>
      </c>
      <c r="H24" s="586">
        <f t="shared" si="1"/>
        <v>17637849.192647908</v>
      </c>
    </row>
    <row r="25" spans="1:8">
      <c r="A25" s="486">
        <v>9.1</v>
      </c>
      <c r="B25" s="494" t="s">
        <v>541</v>
      </c>
      <c r="C25" s="585">
        <v>17409110.490452349</v>
      </c>
      <c r="D25" s="585"/>
      <c r="E25" s="586">
        <f t="shared" si="0"/>
        <v>17409110.490452349</v>
      </c>
      <c r="F25" s="585">
        <v>17637849.192647908</v>
      </c>
      <c r="G25" s="585"/>
      <c r="H25" s="586">
        <f t="shared" si="1"/>
        <v>17637849.192647908</v>
      </c>
    </row>
    <row r="26" spans="1:8">
      <c r="A26" s="486">
        <v>9.1999999999999993</v>
      </c>
      <c r="B26" s="494" t="s">
        <v>542</v>
      </c>
      <c r="C26" s="585">
        <v>0</v>
      </c>
      <c r="D26" s="585"/>
      <c r="E26" s="586">
        <f t="shared" si="0"/>
        <v>0</v>
      </c>
      <c r="F26" s="585"/>
      <c r="G26" s="585"/>
      <c r="H26" s="586">
        <f t="shared" si="1"/>
        <v>0</v>
      </c>
    </row>
    <row r="27" spans="1:8">
      <c r="A27" s="486">
        <v>10</v>
      </c>
      <c r="B27" s="492" t="s">
        <v>543</v>
      </c>
      <c r="C27" s="585">
        <v>11977079.84</v>
      </c>
      <c r="D27" s="585">
        <v>0</v>
      </c>
      <c r="E27" s="586">
        <f t="shared" si="0"/>
        <v>11977079.84</v>
      </c>
      <c r="F27" s="585">
        <v>1471438.6299999997</v>
      </c>
      <c r="G27" s="585">
        <v>0</v>
      </c>
      <c r="H27" s="586">
        <f t="shared" si="1"/>
        <v>1471438.6299999997</v>
      </c>
    </row>
    <row r="28" spans="1:8">
      <c r="A28" s="486">
        <v>10.1</v>
      </c>
      <c r="B28" s="494" t="s">
        <v>544</v>
      </c>
      <c r="C28" s="585"/>
      <c r="D28" s="585"/>
      <c r="E28" s="586">
        <f t="shared" si="0"/>
        <v>0</v>
      </c>
      <c r="F28" s="585"/>
      <c r="G28" s="585"/>
      <c r="H28" s="586">
        <f t="shared" si="1"/>
        <v>0</v>
      </c>
    </row>
    <row r="29" spans="1:8">
      <c r="A29" s="486">
        <v>10.199999999999999</v>
      </c>
      <c r="B29" s="494" t="s">
        <v>545</v>
      </c>
      <c r="C29" s="585">
        <v>11977079.84</v>
      </c>
      <c r="D29" s="585"/>
      <c r="E29" s="586">
        <f t="shared" si="0"/>
        <v>11977079.84</v>
      </c>
      <c r="F29" s="585">
        <v>1471438.6299999997</v>
      </c>
      <c r="G29" s="585"/>
      <c r="H29" s="586">
        <f t="shared" si="1"/>
        <v>1471438.6299999997</v>
      </c>
    </row>
    <row r="30" spans="1:8">
      <c r="A30" s="486">
        <v>11</v>
      </c>
      <c r="B30" s="492" t="s">
        <v>546</v>
      </c>
      <c r="C30" s="585">
        <v>1281916.1197259279</v>
      </c>
      <c r="D30" s="585">
        <v>0</v>
      </c>
      <c r="E30" s="586">
        <f t="shared" si="0"/>
        <v>1281916.1197259279</v>
      </c>
      <c r="F30" s="585">
        <v>45248.5</v>
      </c>
      <c r="G30" s="585">
        <v>0</v>
      </c>
      <c r="H30" s="586">
        <f t="shared" si="1"/>
        <v>45248.5</v>
      </c>
    </row>
    <row r="31" spans="1:8">
      <c r="A31" s="486">
        <v>11.1</v>
      </c>
      <c r="B31" s="494" t="s">
        <v>547</v>
      </c>
      <c r="C31" s="585">
        <v>45248.5</v>
      </c>
      <c r="D31" s="585"/>
      <c r="E31" s="586">
        <f t="shared" si="0"/>
        <v>45248.5</v>
      </c>
      <c r="F31" s="585">
        <v>45248.5</v>
      </c>
      <c r="G31" s="585"/>
      <c r="H31" s="586">
        <f t="shared" si="1"/>
        <v>45248.5</v>
      </c>
    </row>
    <row r="32" spans="1:8">
      <c r="A32" s="486">
        <v>11.2</v>
      </c>
      <c r="B32" s="494" t="s">
        <v>548</v>
      </c>
      <c r="C32" s="585">
        <v>1236667.6197259279</v>
      </c>
      <c r="D32" s="585"/>
      <c r="E32" s="586">
        <f t="shared" si="0"/>
        <v>1236667.6197259279</v>
      </c>
      <c r="F32" s="585"/>
      <c r="G32" s="585"/>
      <c r="H32" s="586">
        <f t="shared" si="1"/>
        <v>0</v>
      </c>
    </row>
    <row r="33" spans="1:8">
      <c r="A33" s="486">
        <v>13</v>
      </c>
      <c r="B33" s="492" t="s">
        <v>549</v>
      </c>
      <c r="C33" s="585">
        <v>3668361.22</v>
      </c>
      <c r="D33" s="585">
        <v>275067.26999999996</v>
      </c>
      <c r="E33" s="586">
        <f t="shared" si="0"/>
        <v>3943428.49</v>
      </c>
      <c r="F33" s="585">
        <v>11967317.299500002</v>
      </c>
      <c r="G33" s="585">
        <v>55587.73000000001</v>
      </c>
      <c r="H33" s="586">
        <f t="shared" si="1"/>
        <v>12022905.029500002</v>
      </c>
    </row>
    <row r="34" spans="1:8">
      <c r="A34" s="486">
        <v>13.1</v>
      </c>
      <c r="B34" s="497" t="s">
        <v>550</v>
      </c>
      <c r="C34" s="585"/>
      <c r="D34" s="585"/>
      <c r="E34" s="586">
        <f t="shared" si="0"/>
        <v>0</v>
      </c>
      <c r="F34" s="585"/>
      <c r="G34" s="585"/>
      <c r="H34" s="586">
        <f t="shared" si="1"/>
        <v>0</v>
      </c>
    </row>
    <row r="35" spans="1:8">
      <c r="A35" s="486">
        <v>13.2</v>
      </c>
      <c r="B35" s="497" t="s">
        <v>551</v>
      </c>
      <c r="C35" s="585"/>
      <c r="D35" s="585"/>
      <c r="E35" s="586">
        <f t="shared" si="0"/>
        <v>0</v>
      </c>
      <c r="F35" s="585"/>
      <c r="G35" s="585"/>
      <c r="H35" s="586">
        <f t="shared" si="1"/>
        <v>0</v>
      </c>
    </row>
    <row r="36" spans="1:8">
      <c r="A36" s="486">
        <v>14</v>
      </c>
      <c r="B36" s="498" t="s">
        <v>552</v>
      </c>
      <c r="C36" s="585">
        <f>SUM(C7,C11,C13,C14,C15,C19,C22,C23,C24,C27,C30,C33)</f>
        <v>146242064.22303891</v>
      </c>
      <c r="D36" s="585">
        <f>SUM(D7,D11,D13,D14,D15,D19,D22,D23,D24,D27,D30,D33)</f>
        <v>53988877.041361138</v>
      </c>
      <c r="E36" s="586">
        <f t="shared" si="0"/>
        <v>200230941.26440006</v>
      </c>
      <c r="F36" s="585">
        <v>150621265.32951915</v>
      </c>
      <c r="G36" s="585">
        <v>64777367.709440485</v>
      </c>
      <c r="H36" s="586">
        <f t="shared" si="1"/>
        <v>215398633.03895962</v>
      </c>
    </row>
    <row r="37" spans="1:8" ht="22.5" customHeight="1">
      <c r="A37" s="486"/>
      <c r="B37" s="499" t="s">
        <v>553</v>
      </c>
      <c r="C37" s="678"/>
      <c r="D37" s="679"/>
      <c r="E37" s="679"/>
      <c r="F37" s="679"/>
      <c r="G37" s="679"/>
      <c r="H37" s="680"/>
    </row>
    <row r="38" spans="1:8">
      <c r="A38" s="486">
        <v>15</v>
      </c>
      <c r="B38" s="500" t="s">
        <v>554</v>
      </c>
      <c r="C38" s="592">
        <v>19020</v>
      </c>
      <c r="D38" s="592"/>
      <c r="E38" s="593">
        <f>C38+D38</f>
        <v>19020</v>
      </c>
      <c r="F38" s="592">
        <v>240</v>
      </c>
      <c r="G38" s="592">
        <v>0</v>
      </c>
      <c r="H38" s="593">
        <f>F38+G38</f>
        <v>240</v>
      </c>
    </row>
    <row r="39" spans="1:8">
      <c r="A39" s="501">
        <v>15.1</v>
      </c>
      <c r="B39" s="502" t="s">
        <v>530</v>
      </c>
      <c r="C39" s="592">
        <v>19020</v>
      </c>
      <c r="D39" s="592"/>
      <c r="E39" s="593">
        <f t="shared" ref="E39:E53" si="2">C39+D39</f>
        <v>19020</v>
      </c>
      <c r="F39" s="592">
        <v>240</v>
      </c>
      <c r="G39" s="592">
        <v>0</v>
      </c>
      <c r="H39" s="593">
        <f t="shared" ref="H39:H53" si="3">F39+G39</f>
        <v>240</v>
      </c>
    </row>
    <row r="40" spans="1:8" ht="24" customHeight="1">
      <c r="A40" s="501">
        <v>16</v>
      </c>
      <c r="B40" s="489" t="s">
        <v>555</v>
      </c>
      <c r="C40" s="592"/>
      <c r="D40" s="592"/>
      <c r="E40" s="593">
        <f t="shared" si="2"/>
        <v>0</v>
      </c>
      <c r="F40" s="592"/>
      <c r="G40" s="592"/>
      <c r="H40" s="593">
        <f t="shared" si="3"/>
        <v>0</v>
      </c>
    </row>
    <row r="41" spans="1:8">
      <c r="A41" s="501">
        <v>17</v>
      </c>
      <c r="B41" s="489" t="s">
        <v>556</v>
      </c>
      <c r="C41" s="592">
        <v>98161866.93250674</v>
      </c>
      <c r="D41" s="592">
        <v>23676777.1726324</v>
      </c>
      <c r="E41" s="593">
        <f t="shared" si="2"/>
        <v>121838644.10513914</v>
      </c>
      <c r="F41" s="592">
        <v>121692320.0031103</v>
      </c>
      <c r="G41" s="592">
        <v>31785173.871245619</v>
      </c>
      <c r="H41" s="593">
        <f t="shared" si="3"/>
        <v>153477493.87435591</v>
      </c>
    </row>
    <row r="42" spans="1:8">
      <c r="A42" s="501">
        <v>17.100000000000001</v>
      </c>
      <c r="B42" s="503" t="s">
        <v>557</v>
      </c>
      <c r="C42" s="592">
        <v>98007475.450000018</v>
      </c>
      <c r="D42" s="592">
        <v>23128021.74999994</v>
      </c>
      <c r="E42" s="593">
        <f t="shared" si="2"/>
        <v>121135497.19999996</v>
      </c>
      <c r="F42" s="592">
        <v>121674978.20317638</v>
      </c>
      <c r="G42" s="592">
        <v>30760988.990000006</v>
      </c>
      <c r="H42" s="593">
        <f t="shared" si="3"/>
        <v>152435967.19317639</v>
      </c>
    </row>
    <row r="43" spans="1:8">
      <c r="A43" s="501">
        <v>17.2</v>
      </c>
      <c r="B43" s="504" t="s">
        <v>558</v>
      </c>
      <c r="C43" s="592">
        <v>144945.25</v>
      </c>
      <c r="D43" s="592">
        <v>0</v>
      </c>
      <c r="E43" s="593">
        <f t="shared" si="2"/>
        <v>144945.25</v>
      </c>
      <c r="F43" s="592">
        <v>0</v>
      </c>
      <c r="G43" s="592">
        <v>0</v>
      </c>
      <c r="H43" s="593">
        <f t="shared" si="3"/>
        <v>0</v>
      </c>
    </row>
    <row r="44" spans="1:8">
      <c r="A44" s="501">
        <v>17.3</v>
      </c>
      <c r="B44" s="503" t="s">
        <v>559</v>
      </c>
      <c r="C44" s="592"/>
      <c r="D44" s="592"/>
      <c r="E44" s="593">
        <f t="shared" si="2"/>
        <v>0</v>
      </c>
      <c r="F44" s="592"/>
      <c r="G44" s="592"/>
      <c r="H44" s="593">
        <f t="shared" si="3"/>
        <v>0</v>
      </c>
    </row>
    <row r="45" spans="1:8">
      <c r="A45" s="501">
        <v>17.399999999999999</v>
      </c>
      <c r="B45" s="503" t="s">
        <v>560</v>
      </c>
      <c r="C45" s="592">
        <v>9446.2325067276506</v>
      </c>
      <c r="D45" s="592">
        <v>548755.42263245932</v>
      </c>
      <c r="E45" s="593">
        <f t="shared" si="2"/>
        <v>558201.655139187</v>
      </c>
      <c r="F45" s="592">
        <v>17341.799933922874</v>
      </c>
      <c r="G45" s="592">
        <v>1024184.8812456136</v>
      </c>
      <c r="H45" s="593">
        <f t="shared" si="3"/>
        <v>1041526.6811795364</v>
      </c>
    </row>
    <row r="46" spans="1:8">
      <c r="A46" s="501">
        <v>18</v>
      </c>
      <c r="B46" s="492" t="s">
        <v>561</v>
      </c>
      <c r="C46" s="592">
        <v>218403.99129928564</v>
      </c>
      <c r="D46" s="592">
        <v>0</v>
      </c>
      <c r="E46" s="593">
        <f t="shared" si="2"/>
        <v>218403.99129928564</v>
      </c>
      <c r="F46" s="592">
        <v>14061.677600252202</v>
      </c>
      <c r="G46" s="592">
        <v>19504.402003726886</v>
      </c>
      <c r="H46" s="593">
        <f t="shared" si="3"/>
        <v>33566.079603979088</v>
      </c>
    </row>
    <row r="47" spans="1:8">
      <c r="A47" s="501">
        <v>19</v>
      </c>
      <c r="B47" s="492" t="s">
        <v>562</v>
      </c>
      <c r="C47" s="592">
        <v>0</v>
      </c>
      <c r="D47" s="592">
        <v>0</v>
      </c>
      <c r="E47" s="593">
        <f t="shared" si="2"/>
        <v>0</v>
      </c>
      <c r="F47" s="592">
        <v>1307473.9418616393</v>
      </c>
      <c r="G47" s="592">
        <v>0</v>
      </c>
      <c r="H47" s="593">
        <f t="shared" si="3"/>
        <v>1307473.9418616393</v>
      </c>
    </row>
    <row r="48" spans="1:8">
      <c r="A48" s="501">
        <v>19.100000000000001</v>
      </c>
      <c r="B48" s="505" t="s">
        <v>563</v>
      </c>
      <c r="C48" s="592"/>
      <c r="D48" s="592"/>
      <c r="E48" s="593">
        <f t="shared" si="2"/>
        <v>0</v>
      </c>
      <c r="F48" s="592">
        <v>0</v>
      </c>
      <c r="G48" s="592">
        <v>0</v>
      </c>
      <c r="H48" s="593">
        <f t="shared" si="3"/>
        <v>0</v>
      </c>
    </row>
    <row r="49" spans="1:8">
      <c r="A49" s="501">
        <v>19.2</v>
      </c>
      <c r="B49" s="506" t="s">
        <v>564</v>
      </c>
      <c r="C49" s="592"/>
      <c r="D49" s="592"/>
      <c r="E49" s="593">
        <f t="shared" si="2"/>
        <v>0</v>
      </c>
      <c r="F49" s="592">
        <v>1307473.9418616393</v>
      </c>
      <c r="G49" s="592">
        <v>0</v>
      </c>
      <c r="H49" s="593">
        <f t="shared" si="3"/>
        <v>1307473.9418616393</v>
      </c>
    </row>
    <row r="50" spans="1:8">
      <c r="A50" s="501">
        <v>20</v>
      </c>
      <c r="B50" s="507" t="s">
        <v>565</v>
      </c>
      <c r="C50" s="592">
        <v>8290000</v>
      </c>
      <c r="D50" s="592">
        <v>5587013.9263840895</v>
      </c>
      <c r="E50" s="593">
        <f t="shared" si="2"/>
        <v>13877013.92638409</v>
      </c>
      <c r="F50" s="592">
        <v>0</v>
      </c>
      <c r="G50" s="592">
        <v>1839125.4834185585</v>
      </c>
      <c r="H50" s="593">
        <f t="shared" si="3"/>
        <v>1839125.4834185585</v>
      </c>
    </row>
    <row r="51" spans="1:8">
      <c r="A51" s="501">
        <v>21</v>
      </c>
      <c r="B51" s="496" t="s">
        <v>566</v>
      </c>
      <c r="C51" s="592">
        <v>1333297.1117511985</v>
      </c>
      <c r="D51" s="592">
        <v>472294.44999999995</v>
      </c>
      <c r="E51" s="593">
        <f t="shared" si="2"/>
        <v>1805591.5617511985</v>
      </c>
      <c r="F51" s="592">
        <v>564227.3199999996</v>
      </c>
      <c r="G51" s="592">
        <v>289646.24</v>
      </c>
      <c r="H51" s="593">
        <f t="shared" si="3"/>
        <v>853873.55999999959</v>
      </c>
    </row>
    <row r="52" spans="1:8">
      <c r="A52" s="501">
        <v>21.1</v>
      </c>
      <c r="B52" s="504" t="s">
        <v>567</v>
      </c>
      <c r="C52" s="592"/>
      <c r="D52" s="592"/>
      <c r="E52" s="593">
        <f t="shared" si="2"/>
        <v>0</v>
      </c>
      <c r="F52" s="592"/>
      <c r="G52" s="592"/>
      <c r="H52" s="593">
        <f t="shared" si="3"/>
        <v>0</v>
      </c>
    </row>
    <row r="53" spans="1:8">
      <c r="A53" s="501">
        <v>22</v>
      </c>
      <c r="B53" s="508" t="s">
        <v>568</v>
      </c>
      <c r="C53" s="592">
        <f>SUM(C38,C40,C41,C46,C47,C50,C51)</f>
        <v>108022588.03555723</v>
      </c>
      <c r="D53" s="592">
        <f>SUM(D38,D40,D41,D46,D47,D50,D51)</f>
        <v>29736085.549016487</v>
      </c>
      <c r="E53" s="593">
        <f t="shared" si="2"/>
        <v>137758673.58457372</v>
      </c>
      <c r="F53" s="592">
        <f>SUM(F38,F40,F41,F46,F47,F50,F51)</f>
        <v>123578322.94257219</v>
      </c>
      <c r="G53" s="592">
        <f>SUM(G38,G40,G41,G46,G47,G50,G51)</f>
        <v>33933449.996667907</v>
      </c>
      <c r="H53" s="593">
        <f t="shared" si="3"/>
        <v>157511772.9392401</v>
      </c>
    </row>
    <row r="54" spans="1:8" ht="24" customHeight="1">
      <c r="A54" s="501"/>
      <c r="B54" s="509" t="s">
        <v>569</v>
      </c>
      <c r="C54" s="670"/>
      <c r="D54" s="671"/>
      <c r="E54" s="671"/>
      <c r="F54" s="671"/>
      <c r="G54" s="671"/>
      <c r="H54" s="672"/>
    </row>
    <row r="55" spans="1:8">
      <c r="A55" s="501">
        <v>23</v>
      </c>
      <c r="B55" s="521" t="s">
        <v>710</v>
      </c>
      <c r="C55" s="592">
        <v>104746400</v>
      </c>
      <c r="D55" s="592"/>
      <c r="E55" s="593">
        <f>C55+D55</f>
        <v>104746400</v>
      </c>
      <c r="F55" s="592">
        <v>79746400</v>
      </c>
      <c r="G55" s="592"/>
      <c r="H55" s="593">
        <f>F55+G55</f>
        <v>79746400</v>
      </c>
    </row>
    <row r="56" spans="1:8">
      <c r="A56" s="501">
        <v>24</v>
      </c>
      <c r="B56" s="507" t="s">
        <v>571</v>
      </c>
      <c r="C56" s="592"/>
      <c r="D56" s="592"/>
      <c r="E56" s="593">
        <f t="shared" ref="E56:E69" si="4">C56+D56</f>
        <v>0</v>
      </c>
      <c r="F56" s="592"/>
      <c r="G56" s="592"/>
      <c r="H56" s="593">
        <f t="shared" ref="H56:H69" si="5">F56+G56</f>
        <v>0</v>
      </c>
    </row>
    <row r="57" spans="1:8">
      <c r="A57" s="501">
        <v>25</v>
      </c>
      <c r="B57" s="492" t="s">
        <v>572</v>
      </c>
      <c r="C57" s="592"/>
      <c r="D57" s="592"/>
      <c r="E57" s="593">
        <f t="shared" si="4"/>
        <v>0</v>
      </c>
      <c r="F57" s="592"/>
      <c r="G57" s="592"/>
      <c r="H57" s="593">
        <f t="shared" si="5"/>
        <v>0</v>
      </c>
    </row>
    <row r="58" spans="1:8">
      <c r="A58" s="501">
        <v>26</v>
      </c>
      <c r="B58" s="492" t="s">
        <v>573</v>
      </c>
      <c r="C58" s="592"/>
      <c r="D58" s="592"/>
      <c r="E58" s="593">
        <f t="shared" si="4"/>
        <v>0</v>
      </c>
      <c r="F58" s="592"/>
      <c r="G58" s="592"/>
      <c r="H58" s="593">
        <f t="shared" si="5"/>
        <v>0</v>
      </c>
    </row>
    <row r="59" spans="1:8">
      <c r="A59" s="501">
        <v>27</v>
      </c>
      <c r="B59" s="492" t="s">
        <v>574</v>
      </c>
      <c r="C59" s="592">
        <v>0</v>
      </c>
      <c r="D59" s="592">
        <v>0</v>
      </c>
      <c r="E59" s="593">
        <f t="shared" si="4"/>
        <v>0</v>
      </c>
      <c r="F59" s="592"/>
      <c r="G59" s="592"/>
      <c r="H59" s="593">
        <f t="shared" si="5"/>
        <v>0</v>
      </c>
    </row>
    <row r="60" spans="1:8">
      <c r="A60" s="501">
        <v>27.1</v>
      </c>
      <c r="B60" s="503" t="s">
        <v>575</v>
      </c>
      <c r="C60" s="592"/>
      <c r="D60" s="592"/>
      <c r="E60" s="593">
        <f t="shared" si="4"/>
        <v>0</v>
      </c>
      <c r="F60" s="592"/>
      <c r="G60" s="592"/>
      <c r="H60" s="593">
        <f t="shared" si="5"/>
        <v>0</v>
      </c>
    </row>
    <row r="61" spans="1:8">
      <c r="A61" s="501">
        <v>27.2</v>
      </c>
      <c r="B61" s="503" t="s">
        <v>576</v>
      </c>
      <c r="C61" s="592"/>
      <c r="D61" s="592"/>
      <c r="E61" s="593">
        <f t="shared" si="4"/>
        <v>0</v>
      </c>
      <c r="F61" s="592"/>
      <c r="G61" s="592"/>
      <c r="H61" s="593">
        <f t="shared" si="5"/>
        <v>0</v>
      </c>
    </row>
    <row r="62" spans="1:8">
      <c r="A62" s="501">
        <v>28</v>
      </c>
      <c r="B62" s="510" t="s">
        <v>577</v>
      </c>
      <c r="C62" s="592"/>
      <c r="D62" s="592"/>
      <c r="E62" s="593">
        <f t="shared" si="4"/>
        <v>0</v>
      </c>
      <c r="F62" s="592"/>
      <c r="G62" s="592"/>
      <c r="H62" s="593">
        <f t="shared" si="5"/>
        <v>0</v>
      </c>
    </row>
    <row r="63" spans="1:8">
      <c r="A63" s="501">
        <v>29</v>
      </c>
      <c r="B63" s="492" t="s">
        <v>578</v>
      </c>
      <c r="C63" s="592">
        <v>3486012.7618743461</v>
      </c>
      <c r="D63" s="592">
        <v>0</v>
      </c>
      <c r="E63" s="593">
        <f t="shared" si="4"/>
        <v>3486012.7618743461</v>
      </c>
      <c r="F63" s="592">
        <v>3615196.900470661</v>
      </c>
      <c r="G63" s="592"/>
      <c r="H63" s="593">
        <f t="shared" si="5"/>
        <v>3615196.900470661</v>
      </c>
    </row>
    <row r="64" spans="1:8">
      <c r="A64" s="501">
        <v>29.1</v>
      </c>
      <c r="B64" s="495" t="s">
        <v>579</v>
      </c>
      <c r="C64" s="592">
        <v>3486012.7618743461</v>
      </c>
      <c r="D64" s="592"/>
      <c r="E64" s="593">
        <f t="shared" si="4"/>
        <v>3486012.7618743461</v>
      </c>
      <c r="F64" s="592">
        <v>3615196.900470661</v>
      </c>
      <c r="G64" s="592"/>
      <c r="H64" s="593">
        <f t="shared" si="5"/>
        <v>3615196.900470661</v>
      </c>
    </row>
    <row r="65" spans="1:8" ht="25.05" customHeight="1">
      <c r="A65" s="501">
        <v>29.2</v>
      </c>
      <c r="B65" s="505" t="s">
        <v>580</v>
      </c>
      <c r="C65" s="592"/>
      <c r="D65" s="592"/>
      <c r="E65" s="593">
        <f t="shared" si="4"/>
        <v>0</v>
      </c>
      <c r="F65" s="592"/>
      <c r="G65" s="592"/>
      <c r="H65" s="593">
        <f t="shared" si="5"/>
        <v>0</v>
      </c>
    </row>
    <row r="66" spans="1:8" ht="22.5" customHeight="1">
      <c r="A66" s="501">
        <v>29.3</v>
      </c>
      <c r="B66" s="505" t="s">
        <v>581</v>
      </c>
      <c r="C66" s="592"/>
      <c r="D66" s="592"/>
      <c r="E66" s="593">
        <f t="shared" si="4"/>
        <v>0</v>
      </c>
      <c r="F66" s="592"/>
      <c r="G66" s="592"/>
      <c r="H66" s="593">
        <f t="shared" si="5"/>
        <v>0</v>
      </c>
    </row>
    <row r="67" spans="1:8">
      <c r="A67" s="501">
        <v>30</v>
      </c>
      <c r="B67" s="492" t="s">
        <v>582</v>
      </c>
      <c r="C67" s="592">
        <v>-45760145.631282732</v>
      </c>
      <c r="D67" s="592"/>
      <c r="E67" s="593">
        <f t="shared" si="4"/>
        <v>-45760145.631282732</v>
      </c>
      <c r="F67" s="592">
        <v>-25474736.733879618</v>
      </c>
      <c r="G67" s="592"/>
      <c r="H67" s="593">
        <f t="shared" si="5"/>
        <v>-25474736.733879618</v>
      </c>
    </row>
    <row r="68" spans="1:8">
      <c r="A68" s="501">
        <v>31</v>
      </c>
      <c r="B68" s="511" t="s">
        <v>752</v>
      </c>
      <c r="C68" s="592">
        <f>SUM(C55,C56,C57,C58,C59,C62,C63,C67)</f>
        <v>62472267.130591616</v>
      </c>
      <c r="D68" s="592">
        <f>SUM(D55,D56,D57,D58,D59,D62,D63,D67)</f>
        <v>0</v>
      </c>
      <c r="E68" s="593">
        <f t="shared" si="4"/>
        <v>62472267.130591616</v>
      </c>
      <c r="F68" s="592">
        <f>SUM(F55,F56,F57,F58,F59,F62,F63,F67)</f>
        <v>57886860.166591041</v>
      </c>
      <c r="G68" s="592">
        <f>SUM(G55,G56,G57,G58,G59,G62,G63,G67)</f>
        <v>0</v>
      </c>
      <c r="H68" s="593">
        <f t="shared" si="5"/>
        <v>57886860.166591041</v>
      </c>
    </row>
    <row r="69" spans="1:8">
      <c r="A69" s="501">
        <v>32</v>
      </c>
      <c r="B69" s="512" t="s">
        <v>584</v>
      </c>
      <c r="C69" s="592">
        <f>SUM(C53,C68)</f>
        <v>170494855.16614884</v>
      </c>
      <c r="D69" s="592">
        <f>SUM(D53,D68)</f>
        <v>29736085.549016487</v>
      </c>
      <c r="E69" s="593">
        <f t="shared" si="4"/>
        <v>200230940.71516532</v>
      </c>
      <c r="F69" s="592">
        <f>SUM(F68)+F53</f>
        <v>181465183.10916322</v>
      </c>
      <c r="G69" s="592">
        <f>SUM(G68)+G53</f>
        <v>33933449.996667907</v>
      </c>
      <c r="H69" s="593">
        <f t="shared" si="5"/>
        <v>215398633.10583115</v>
      </c>
    </row>
    <row r="72" spans="1:8">
      <c r="B72" s="565" t="s">
        <v>753</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topLeftCell="A5" zoomScale="80" zoomScaleNormal="80" workbookViewId="0">
      <selection activeCell="F20" sqref="F20"/>
    </sheetView>
  </sheetViews>
  <sheetFormatPr defaultColWidth="9.21875" defaultRowHeight="12"/>
  <cols>
    <col min="1" max="1" width="11.77734375" style="368" bestFit="1" customWidth="1"/>
    <col min="2" max="2" width="93.44140625" style="368" customWidth="1"/>
    <col min="3" max="3" width="14.6640625" style="651" customWidth="1"/>
    <col min="4" max="5" width="16.109375" style="651" customWidth="1"/>
    <col min="6" max="6" width="16.109375" style="660" customWidth="1"/>
    <col min="7" max="7" width="25.21875" style="660" customWidth="1"/>
    <col min="8" max="8" width="16.109375" style="651" customWidth="1"/>
    <col min="9" max="11" width="16.109375" style="660" customWidth="1"/>
    <col min="12" max="12" width="26.21875" style="660" customWidth="1"/>
    <col min="13" max="16384" width="9.21875" style="368"/>
  </cols>
  <sheetData>
    <row r="1" spans="1:12" ht="13.8">
      <c r="A1" s="282" t="s">
        <v>30</v>
      </c>
      <c r="B1" s="354" t="str">
        <f>'Info '!C2</f>
        <v>JSC Silk Bank</v>
      </c>
      <c r="F1" s="651"/>
      <c r="G1" s="651"/>
      <c r="I1" s="651"/>
      <c r="J1" s="651"/>
      <c r="K1" s="651"/>
      <c r="L1" s="651"/>
    </row>
    <row r="2" spans="1:12">
      <c r="A2" s="282" t="s">
        <v>31</v>
      </c>
      <c r="B2" s="642">
        <f>'1. key ratios '!B2</f>
        <v>45930</v>
      </c>
      <c r="F2" s="651"/>
      <c r="G2" s="651"/>
      <c r="I2" s="651"/>
      <c r="J2" s="651"/>
      <c r="K2" s="651"/>
      <c r="L2" s="651"/>
    </row>
    <row r="3" spans="1:12">
      <c r="A3" s="283" t="s">
        <v>466</v>
      </c>
      <c r="F3" s="651"/>
      <c r="G3" s="651"/>
      <c r="I3" s="651"/>
      <c r="J3" s="651"/>
      <c r="K3" s="651"/>
      <c r="L3" s="651"/>
    </row>
    <row r="4" spans="1:12">
      <c r="F4" s="651"/>
      <c r="G4" s="651"/>
      <c r="I4" s="651"/>
      <c r="J4" s="651"/>
      <c r="K4" s="651"/>
      <c r="L4" s="651"/>
    </row>
    <row r="5" spans="1:12" ht="37.5" customHeight="1">
      <c r="A5" s="731" t="s">
        <v>483</v>
      </c>
      <c r="B5" s="732"/>
      <c r="C5" s="777" t="s">
        <v>467</v>
      </c>
      <c r="D5" s="778"/>
      <c r="E5" s="778"/>
      <c r="F5" s="778"/>
      <c r="G5" s="778"/>
      <c r="H5" s="777" t="s">
        <v>627</v>
      </c>
      <c r="I5" s="779"/>
      <c r="J5" s="779"/>
      <c r="K5" s="779"/>
      <c r="L5" s="780"/>
    </row>
    <row r="6" spans="1:12" ht="39.450000000000003" customHeight="1">
      <c r="A6" s="735"/>
      <c r="B6" s="736"/>
      <c r="C6" s="652"/>
      <c r="D6" s="653" t="s">
        <v>648</v>
      </c>
      <c r="E6" s="653" t="s">
        <v>647</v>
      </c>
      <c r="F6" s="653" t="s">
        <v>646</v>
      </c>
      <c r="G6" s="653" t="s">
        <v>645</v>
      </c>
      <c r="H6" s="654"/>
      <c r="I6" s="653" t="s">
        <v>648</v>
      </c>
      <c r="J6" s="653" t="s">
        <v>647</v>
      </c>
      <c r="K6" s="653" t="s">
        <v>646</v>
      </c>
      <c r="L6" s="653" t="s">
        <v>645</v>
      </c>
    </row>
    <row r="7" spans="1:12">
      <c r="A7" s="357">
        <v>1</v>
      </c>
      <c r="B7" s="372" t="s">
        <v>486</v>
      </c>
      <c r="C7" s="655">
        <v>6058787.4898484182</v>
      </c>
      <c r="D7" s="645">
        <v>5872118.2309422828</v>
      </c>
      <c r="E7" s="645">
        <v>116902.76051699187</v>
      </c>
      <c r="F7" s="656">
        <v>69766.49838914063</v>
      </c>
      <c r="G7" s="656">
        <v>2.8376234695315361E-9</v>
      </c>
      <c r="H7" s="645">
        <v>201679.69371749769</v>
      </c>
      <c r="I7" s="656">
        <v>133944.51779078646</v>
      </c>
      <c r="J7" s="656">
        <v>27348.818047589688</v>
      </c>
      <c r="K7" s="656">
        <v>40386.357879121402</v>
      </c>
      <c r="L7" s="656">
        <v>0</v>
      </c>
    </row>
    <row r="8" spans="1:12">
      <c r="A8" s="357">
        <v>2</v>
      </c>
      <c r="B8" s="372" t="s">
        <v>399</v>
      </c>
      <c r="C8" s="655">
        <v>7133366.426516884</v>
      </c>
      <c r="D8" s="645">
        <v>6990451.5757311052</v>
      </c>
      <c r="E8" s="645">
        <v>33752.717260562174</v>
      </c>
      <c r="F8" s="656">
        <v>109162.13352521695</v>
      </c>
      <c r="G8" s="656">
        <v>0</v>
      </c>
      <c r="H8" s="645">
        <v>186533.5879054371</v>
      </c>
      <c r="I8" s="656">
        <v>109435.87598266329</v>
      </c>
      <c r="J8" s="656">
        <v>7326.5810064213674</v>
      </c>
      <c r="K8" s="656">
        <v>69771.130916352631</v>
      </c>
      <c r="L8" s="656">
        <v>0</v>
      </c>
    </row>
    <row r="9" spans="1:12">
      <c r="A9" s="357">
        <v>3</v>
      </c>
      <c r="B9" s="372" t="s">
        <v>400</v>
      </c>
      <c r="C9" s="655">
        <v>66417.179079472015</v>
      </c>
      <c r="D9" s="645">
        <v>65339.358493152802</v>
      </c>
      <c r="E9" s="645">
        <v>0</v>
      </c>
      <c r="F9" s="657">
        <v>1077.8205863192181</v>
      </c>
      <c r="G9" s="657">
        <v>0</v>
      </c>
      <c r="H9" s="645">
        <v>2988.7100227925712</v>
      </c>
      <c r="I9" s="657">
        <v>2364.7823650537985</v>
      </c>
      <c r="J9" s="657">
        <v>0</v>
      </c>
      <c r="K9" s="657">
        <v>623.92765773877295</v>
      </c>
      <c r="L9" s="657">
        <v>0</v>
      </c>
    </row>
    <row r="10" spans="1:12">
      <c r="A10" s="357">
        <v>4</v>
      </c>
      <c r="B10" s="372" t="s">
        <v>487</v>
      </c>
      <c r="C10" s="655">
        <v>1205229.7865877233</v>
      </c>
      <c r="D10" s="645">
        <v>563454.1364731245</v>
      </c>
      <c r="E10" s="645">
        <v>641043.2401145983</v>
      </c>
      <c r="F10" s="657">
        <v>732.41000000000008</v>
      </c>
      <c r="G10" s="657">
        <v>0</v>
      </c>
      <c r="H10" s="645">
        <v>20499.9518124809</v>
      </c>
      <c r="I10" s="657">
        <v>19181.610536233198</v>
      </c>
      <c r="J10" s="657">
        <v>894.36453874167762</v>
      </c>
      <c r="K10" s="657">
        <v>423.97673750602655</v>
      </c>
      <c r="L10" s="657">
        <v>0</v>
      </c>
    </row>
    <row r="11" spans="1:12">
      <c r="A11" s="357">
        <v>5</v>
      </c>
      <c r="B11" s="372" t="s">
        <v>401</v>
      </c>
      <c r="C11" s="655">
        <v>4160307.9266424635</v>
      </c>
      <c r="D11" s="645">
        <v>3163182.0300263129</v>
      </c>
      <c r="E11" s="645">
        <v>4627.5102669404514</v>
      </c>
      <c r="F11" s="657">
        <v>992498.38634920877</v>
      </c>
      <c r="G11" s="657">
        <v>0</v>
      </c>
      <c r="H11" s="645">
        <v>658147.67773903313</v>
      </c>
      <c r="I11" s="657">
        <v>59460.902334227685</v>
      </c>
      <c r="J11" s="657">
        <v>1896.6166994214964</v>
      </c>
      <c r="K11" s="657">
        <v>596790.15870538447</v>
      </c>
      <c r="L11" s="657">
        <v>0</v>
      </c>
    </row>
    <row r="12" spans="1:12">
      <c r="A12" s="357">
        <v>6</v>
      </c>
      <c r="B12" s="372" t="s">
        <v>402</v>
      </c>
      <c r="C12" s="655">
        <v>9025314.0699984953</v>
      </c>
      <c r="D12" s="645">
        <v>6816719.0825268524</v>
      </c>
      <c r="E12" s="645">
        <v>83786.706272138937</v>
      </c>
      <c r="F12" s="657">
        <v>2124808.2811994962</v>
      </c>
      <c r="G12" s="657">
        <v>0</v>
      </c>
      <c r="H12" s="645">
        <v>636936.21940816496</v>
      </c>
      <c r="I12" s="657">
        <v>103537.31810213655</v>
      </c>
      <c r="J12" s="657">
        <v>33629.695731246022</v>
      </c>
      <c r="K12" s="657">
        <v>499769.2055747821</v>
      </c>
      <c r="L12" s="657">
        <v>0</v>
      </c>
    </row>
    <row r="13" spans="1:12">
      <c r="A13" s="357">
        <v>7</v>
      </c>
      <c r="B13" s="372" t="s">
        <v>403</v>
      </c>
      <c r="C13" s="655">
        <v>2254537.7928338563</v>
      </c>
      <c r="D13" s="645">
        <v>2243589.7734747119</v>
      </c>
      <c r="E13" s="645">
        <v>2088.2193980872762</v>
      </c>
      <c r="F13" s="657">
        <v>8859.799961057508</v>
      </c>
      <c r="G13" s="657">
        <v>0</v>
      </c>
      <c r="H13" s="645">
        <v>28535.280248343137</v>
      </c>
      <c r="I13" s="657">
        <v>22534.527387599504</v>
      </c>
      <c r="J13" s="657">
        <v>872.00109268313702</v>
      </c>
      <c r="K13" s="657">
        <v>5128.7517680604906</v>
      </c>
      <c r="L13" s="657">
        <v>0</v>
      </c>
    </row>
    <row r="14" spans="1:12">
      <c r="A14" s="357">
        <v>8</v>
      </c>
      <c r="B14" s="372" t="s">
        <v>404</v>
      </c>
      <c r="C14" s="655">
        <v>2322667.2295299135</v>
      </c>
      <c r="D14" s="645">
        <v>2289580.9137536301</v>
      </c>
      <c r="E14" s="645">
        <v>20868.587620686623</v>
      </c>
      <c r="F14" s="657">
        <v>12217.728155596922</v>
      </c>
      <c r="G14" s="657">
        <v>0</v>
      </c>
      <c r="H14" s="645">
        <v>63299.44371578491</v>
      </c>
      <c r="I14" s="657">
        <v>51331.223908398169</v>
      </c>
      <c r="J14" s="657">
        <v>8070.7435238508979</v>
      </c>
      <c r="K14" s="657">
        <v>3897.4762835358556</v>
      </c>
      <c r="L14" s="657">
        <v>0</v>
      </c>
    </row>
    <row r="15" spans="1:12">
      <c r="A15" s="357">
        <v>9</v>
      </c>
      <c r="B15" s="372" t="s">
        <v>405</v>
      </c>
      <c r="C15" s="655">
        <v>884176.80532972817</v>
      </c>
      <c r="D15" s="645">
        <v>880949.22532972822</v>
      </c>
      <c r="E15" s="645">
        <v>3227.58</v>
      </c>
      <c r="F15" s="657">
        <v>0</v>
      </c>
      <c r="G15" s="657">
        <v>0</v>
      </c>
      <c r="H15" s="645">
        <v>17164.502773175158</v>
      </c>
      <c r="I15" s="657">
        <v>15769.659126939829</v>
      </c>
      <c r="J15" s="657">
        <v>1394.8436462353388</v>
      </c>
      <c r="K15" s="657">
        <v>0</v>
      </c>
      <c r="L15" s="657">
        <v>0</v>
      </c>
    </row>
    <row r="16" spans="1:12">
      <c r="A16" s="357">
        <v>10</v>
      </c>
      <c r="B16" s="372" t="s">
        <v>406</v>
      </c>
      <c r="C16" s="655">
        <v>1415692.5555391526</v>
      </c>
      <c r="D16" s="645">
        <v>1380466.4891468333</v>
      </c>
      <c r="E16" s="645">
        <v>34027.866392319273</v>
      </c>
      <c r="F16" s="657">
        <v>1198.2</v>
      </c>
      <c r="G16" s="657">
        <v>0</v>
      </c>
      <c r="H16" s="645">
        <v>24717.059409969181</v>
      </c>
      <c r="I16" s="657">
        <v>18464.605532515478</v>
      </c>
      <c r="J16" s="657">
        <v>5558.8411101789206</v>
      </c>
      <c r="K16" s="657">
        <v>693.61276727477912</v>
      </c>
      <c r="L16" s="657">
        <v>0</v>
      </c>
    </row>
    <row r="17" spans="1:12">
      <c r="A17" s="357">
        <v>11</v>
      </c>
      <c r="B17" s="372" t="s">
        <v>407</v>
      </c>
      <c r="C17" s="655">
        <v>1268622.2716890317</v>
      </c>
      <c r="D17" s="645">
        <v>1248508.594403951</v>
      </c>
      <c r="E17" s="645">
        <v>13299.854673197113</v>
      </c>
      <c r="F17" s="657">
        <v>6813.822611883129</v>
      </c>
      <c r="G17" s="657">
        <v>0</v>
      </c>
      <c r="H17" s="645">
        <v>35035.621329935704</v>
      </c>
      <c r="I17" s="657">
        <v>25653.500480889299</v>
      </c>
      <c r="J17" s="657">
        <v>5437.7423166246426</v>
      </c>
      <c r="K17" s="657">
        <v>3944.3785324217329</v>
      </c>
      <c r="L17" s="657">
        <v>0</v>
      </c>
    </row>
    <row r="18" spans="1:12">
      <c r="A18" s="357">
        <v>12</v>
      </c>
      <c r="B18" s="372" t="s">
        <v>408</v>
      </c>
      <c r="C18" s="655">
        <v>8226595.3324129991</v>
      </c>
      <c r="D18" s="645">
        <v>7935645.7865700228</v>
      </c>
      <c r="E18" s="645">
        <v>242906.63214437946</v>
      </c>
      <c r="F18" s="657">
        <v>48042.913698596094</v>
      </c>
      <c r="G18" s="657">
        <v>0</v>
      </c>
      <c r="H18" s="645">
        <v>211282.81481907435</v>
      </c>
      <c r="I18" s="657">
        <v>154720.13124282542</v>
      </c>
      <c r="J18" s="657">
        <v>28751.651763173741</v>
      </c>
      <c r="K18" s="657">
        <v>27811.03181307514</v>
      </c>
      <c r="L18" s="657">
        <v>0</v>
      </c>
    </row>
    <row r="19" spans="1:12">
      <c r="A19" s="357">
        <v>13</v>
      </c>
      <c r="B19" s="372" t="s">
        <v>409</v>
      </c>
      <c r="C19" s="655">
        <v>1193339.7869388203</v>
      </c>
      <c r="D19" s="645">
        <v>1141074.8497197328</v>
      </c>
      <c r="E19" s="645">
        <v>23042.261168065681</v>
      </c>
      <c r="F19" s="657">
        <v>29222.676051020928</v>
      </c>
      <c r="G19" s="657">
        <v>0</v>
      </c>
      <c r="H19" s="645">
        <v>52315.122154454431</v>
      </c>
      <c r="I19" s="657">
        <v>28073.802235100411</v>
      </c>
      <c r="J19" s="657">
        <v>7324.9276618651629</v>
      </c>
      <c r="K19" s="657">
        <v>16916.392257488766</v>
      </c>
      <c r="L19" s="657">
        <v>0</v>
      </c>
    </row>
    <row r="20" spans="1:12">
      <c r="A20" s="357">
        <v>14</v>
      </c>
      <c r="B20" s="372" t="s">
        <v>410</v>
      </c>
      <c r="C20" s="655">
        <v>4552324.6101516662</v>
      </c>
      <c r="D20" s="645">
        <v>2852296.2814178756</v>
      </c>
      <c r="E20" s="645">
        <v>1658993.4874743326</v>
      </c>
      <c r="F20" s="657">
        <v>41034.841259466637</v>
      </c>
      <c r="G20" s="657">
        <v>0</v>
      </c>
      <c r="H20" s="645">
        <v>101031.26384989286</v>
      </c>
      <c r="I20" s="657">
        <v>45658.510675236852</v>
      </c>
      <c r="J20" s="657">
        <v>31618.547031557766</v>
      </c>
      <c r="K20" s="657">
        <v>23754.206143097941</v>
      </c>
      <c r="L20" s="657">
        <v>0</v>
      </c>
    </row>
    <row r="21" spans="1:12">
      <c r="A21" s="357">
        <v>15</v>
      </c>
      <c r="B21" s="372" t="s">
        <v>411</v>
      </c>
      <c r="C21" s="655">
        <v>2797616.4139536228</v>
      </c>
      <c r="D21" s="645">
        <v>2632796.4686428481</v>
      </c>
      <c r="E21" s="645">
        <v>81025.673795461378</v>
      </c>
      <c r="F21" s="657">
        <v>83794.271515314045</v>
      </c>
      <c r="G21" s="657">
        <v>0</v>
      </c>
      <c r="H21" s="645">
        <v>128733.51858861026</v>
      </c>
      <c r="I21" s="657">
        <v>56422.055702026548</v>
      </c>
      <c r="J21" s="657">
        <v>23804.722319473552</v>
      </c>
      <c r="K21" s="657">
        <v>48506.740567109991</v>
      </c>
      <c r="L21" s="657">
        <v>0</v>
      </c>
    </row>
    <row r="22" spans="1:12">
      <c r="A22" s="357">
        <v>16</v>
      </c>
      <c r="B22" s="372" t="s">
        <v>412</v>
      </c>
      <c r="C22" s="655">
        <v>1979022.642311983</v>
      </c>
      <c r="D22" s="645">
        <v>1977981.4136234585</v>
      </c>
      <c r="E22" s="645">
        <v>1041.2286885245903</v>
      </c>
      <c r="F22" s="657">
        <v>0</v>
      </c>
      <c r="G22" s="657">
        <v>0</v>
      </c>
      <c r="H22" s="645">
        <v>32194.639334610769</v>
      </c>
      <c r="I22" s="657">
        <v>31744.657856083053</v>
      </c>
      <c r="J22" s="657">
        <v>449.9814785277141</v>
      </c>
      <c r="K22" s="657">
        <v>0</v>
      </c>
      <c r="L22" s="657">
        <v>0</v>
      </c>
    </row>
    <row r="23" spans="1:12">
      <c r="A23" s="357">
        <v>17</v>
      </c>
      <c r="B23" s="372" t="s">
        <v>490</v>
      </c>
      <c r="C23" s="655">
        <v>321932.53200211318</v>
      </c>
      <c r="D23" s="645">
        <v>309009.40267895936</v>
      </c>
      <c r="E23" s="645">
        <v>0</v>
      </c>
      <c r="F23" s="657">
        <v>12923.12932315388</v>
      </c>
      <c r="G23" s="657">
        <v>0</v>
      </c>
      <c r="H23" s="645">
        <v>12733.585185011747</v>
      </c>
      <c r="I23" s="657">
        <v>5252.6575504911189</v>
      </c>
      <c r="J23" s="657">
        <v>0</v>
      </c>
      <c r="K23" s="657">
        <v>7480.927634520619</v>
      </c>
      <c r="L23" s="657">
        <v>0</v>
      </c>
    </row>
    <row r="24" spans="1:12">
      <c r="A24" s="357">
        <v>18</v>
      </c>
      <c r="B24" s="372" t="s">
        <v>413</v>
      </c>
      <c r="C24" s="655">
        <v>569317.69062970835</v>
      </c>
      <c r="D24" s="645">
        <v>515717.60269661626</v>
      </c>
      <c r="E24" s="645">
        <v>43167.729242014873</v>
      </c>
      <c r="F24" s="657">
        <v>10432.358691077505</v>
      </c>
      <c r="G24" s="657">
        <v>0</v>
      </c>
      <c r="H24" s="645">
        <v>29345.482401458812</v>
      </c>
      <c r="I24" s="657">
        <v>9629.4131094590339</v>
      </c>
      <c r="J24" s="657">
        <v>13676.996365175062</v>
      </c>
      <c r="K24" s="657">
        <v>6039.0729268247032</v>
      </c>
      <c r="L24" s="657">
        <v>0</v>
      </c>
    </row>
    <row r="25" spans="1:12">
      <c r="A25" s="357">
        <v>19</v>
      </c>
      <c r="B25" s="372" t="s">
        <v>414</v>
      </c>
      <c r="C25" s="655">
        <v>724991.38787279092</v>
      </c>
      <c r="D25" s="645">
        <v>711727.57910566765</v>
      </c>
      <c r="E25" s="645">
        <v>3244.5587671232875</v>
      </c>
      <c r="F25" s="657">
        <v>10019.25</v>
      </c>
      <c r="G25" s="657">
        <v>0</v>
      </c>
      <c r="H25" s="645">
        <v>28617.523189452051</v>
      </c>
      <c r="I25" s="657">
        <v>21741.438665668917</v>
      </c>
      <c r="J25" s="657">
        <v>1076.1515255208828</v>
      </c>
      <c r="K25" s="657">
        <v>5799.9329982622521</v>
      </c>
      <c r="L25" s="657">
        <v>0</v>
      </c>
    </row>
    <row r="26" spans="1:12">
      <c r="A26" s="357">
        <v>20</v>
      </c>
      <c r="B26" s="372" t="s">
        <v>489</v>
      </c>
      <c r="C26" s="655">
        <v>2717652.2254636115</v>
      </c>
      <c r="D26" s="645">
        <v>2701351.8454099759</v>
      </c>
      <c r="E26" s="645">
        <v>0</v>
      </c>
      <c r="F26" s="657">
        <v>16300.380053634944</v>
      </c>
      <c r="G26" s="657">
        <v>0</v>
      </c>
      <c r="H26" s="645">
        <v>63250.933772606906</v>
      </c>
      <c r="I26" s="657">
        <v>53814.986754886704</v>
      </c>
      <c r="J26" s="657">
        <v>0</v>
      </c>
      <c r="K26" s="657">
        <v>9435.947017720202</v>
      </c>
      <c r="L26" s="657">
        <v>0</v>
      </c>
    </row>
    <row r="27" spans="1:12">
      <c r="A27" s="357">
        <v>21</v>
      </c>
      <c r="B27" s="372" t="s">
        <v>415</v>
      </c>
      <c r="C27" s="655">
        <v>470263.32697861857</v>
      </c>
      <c r="D27" s="645">
        <v>467186.36807350907</v>
      </c>
      <c r="E27" s="645">
        <v>2288.8789051094891</v>
      </c>
      <c r="F27" s="657">
        <v>788.08</v>
      </c>
      <c r="G27" s="657">
        <v>0</v>
      </c>
      <c r="H27" s="645">
        <v>10888.088148758947</v>
      </c>
      <c r="I27" s="657">
        <v>9442.7143245123862</v>
      </c>
      <c r="J27" s="657">
        <v>989.17089515800387</v>
      </c>
      <c r="K27" s="657">
        <v>456.20292908855612</v>
      </c>
      <c r="L27" s="657">
        <v>0</v>
      </c>
    </row>
    <row r="28" spans="1:12">
      <c r="A28" s="357">
        <v>22</v>
      </c>
      <c r="B28" s="372" t="s">
        <v>416</v>
      </c>
      <c r="C28" s="655">
        <v>2153667.5505414293</v>
      </c>
      <c r="D28" s="645">
        <v>2099940.1471859533</v>
      </c>
      <c r="E28" s="645">
        <v>39368.161520684487</v>
      </c>
      <c r="F28" s="657">
        <v>14359.241834791897</v>
      </c>
      <c r="G28" s="657">
        <v>0</v>
      </c>
      <c r="H28" s="645">
        <v>76967.061951776283</v>
      </c>
      <c r="I28" s="657">
        <v>53782.589119451142</v>
      </c>
      <c r="J28" s="657">
        <v>13274.278722863744</v>
      </c>
      <c r="K28" s="657">
        <v>9910.1941094614031</v>
      </c>
      <c r="L28" s="657">
        <v>0</v>
      </c>
    </row>
    <row r="29" spans="1:12">
      <c r="A29" s="357">
        <v>23</v>
      </c>
      <c r="B29" s="372" t="s">
        <v>417</v>
      </c>
      <c r="C29" s="655">
        <v>25483014.768082902</v>
      </c>
      <c r="D29" s="645">
        <v>24159288.699948337</v>
      </c>
      <c r="E29" s="645">
        <v>826571.32953994151</v>
      </c>
      <c r="F29" s="657">
        <v>497154.7385946206</v>
      </c>
      <c r="G29" s="657">
        <v>0</v>
      </c>
      <c r="H29" s="645">
        <v>1140104.4139471063</v>
      </c>
      <c r="I29" s="657">
        <v>621228.34821805893</v>
      </c>
      <c r="J29" s="657">
        <v>193643.06854548564</v>
      </c>
      <c r="K29" s="657">
        <v>325232.99718356004</v>
      </c>
      <c r="L29" s="657">
        <v>0</v>
      </c>
    </row>
    <row r="30" spans="1:12">
      <c r="A30" s="357">
        <v>24</v>
      </c>
      <c r="B30" s="372" t="s">
        <v>488</v>
      </c>
      <c r="C30" s="655">
        <v>2703422.8555587162</v>
      </c>
      <c r="D30" s="645">
        <v>1174271.5766080001</v>
      </c>
      <c r="E30" s="645">
        <v>1369547.7033970491</v>
      </c>
      <c r="F30" s="657">
        <v>159603.57555366962</v>
      </c>
      <c r="G30" s="657">
        <v>0</v>
      </c>
      <c r="H30" s="645">
        <v>258432.38479520672</v>
      </c>
      <c r="I30" s="657">
        <v>30022.742736538064</v>
      </c>
      <c r="J30" s="657">
        <v>130679.14247021089</v>
      </c>
      <c r="K30" s="657">
        <v>97730.499588457809</v>
      </c>
      <c r="L30" s="657">
        <v>0</v>
      </c>
    </row>
    <row r="31" spans="1:12">
      <c r="A31" s="357">
        <v>25</v>
      </c>
      <c r="B31" s="372" t="s">
        <v>418</v>
      </c>
      <c r="C31" s="655">
        <v>16643971.81887231</v>
      </c>
      <c r="D31" s="645">
        <v>15194559.048535202</v>
      </c>
      <c r="E31" s="645">
        <v>1125783.7382481452</v>
      </c>
      <c r="F31" s="657">
        <v>323629.03208897036</v>
      </c>
      <c r="G31" s="657">
        <v>0</v>
      </c>
      <c r="H31" s="645">
        <v>618673.08271178335</v>
      </c>
      <c r="I31" s="657">
        <v>298024.01497689955</v>
      </c>
      <c r="J31" s="657">
        <v>140588.45844851839</v>
      </c>
      <c r="K31" s="657">
        <v>180060.60928636766</v>
      </c>
      <c r="L31" s="657">
        <v>0</v>
      </c>
    </row>
    <row r="32" spans="1:12">
      <c r="A32" s="357">
        <v>26</v>
      </c>
      <c r="B32" s="372" t="s">
        <v>485</v>
      </c>
      <c r="C32" s="655">
        <v>0</v>
      </c>
      <c r="D32" s="645">
        <v>0</v>
      </c>
      <c r="E32" s="645">
        <v>0</v>
      </c>
      <c r="F32" s="657">
        <v>0</v>
      </c>
      <c r="G32" s="657">
        <v>0</v>
      </c>
      <c r="H32" s="645">
        <v>0</v>
      </c>
      <c r="I32" s="657">
        <v>0</v>
      </c>
      <c r="J32" s="657">
        <v>0</v>
      </c>
      <c r="K32" s="657">
        <v>0</v>
      </c>
      <c r="L32" s="657">
        <v>0</v>
      </c>
    </row>
    <row r="33" spans="1:12">
      <c r="A33" s="357">
        <v>27</v>
      </c>
      <c r="B33" s="428" t="s">
        <v>64</v>
      </c>
      <c r="C33" s="658">
        <v>106332252.47536644</v>
      </c>
      <c r="D33" s="645">
        <v>95387206.480517834</v>
      </c>
      <c r="E33" s="645">
        <v>6370606.4254063535</v>
      </c>
      <c r="F33" s="657">
        <v>4574439.5694422368</v>
      </c>
      <c r="G33" s="657">
        <v>2.8376234695315361E-9</v>
      </c>
      <c r="H33" s="645">
        <v>4640107.6629324183</v>
      </c>
      <c r="I33" s="657">
        <v>1981236.5867146815</v>
      </c>
      <c r="J33" s="657">
        <v>678307.34494052373</v>
      </c>
      <c r="K33" s="657">
        <v>1980563.7312772137</v>
      </c>
      <c r="L33" s="657">
        <v>0</v>
      </c>
    </row>
    <row r="35" spans="1:12">
      <c r="B35" s="427"/>
      <c r="C35" s="659"/>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E21" sqref="E21"/>
    </sheetView>
  </sheetViews>
  <sheetFormatPr defaultColWidth="8.77734375" defaultRowHeight="12"/>
  <cols>
    <col min="1" max="1" width="11.77734375" style="429" bestFit="1" customWidth="1"/>
    <col min="2" max="2" width="68.77734375" style="429" customWidth="1"/>
    <col min="3" max="11" width="28.21875" style="429" customWidth="1"/>
    <col min="12" max="16384" width="8.77734375" style="429"/>
  </cols>
  <sheetData>
    <row r="1" spans="1:11" s="368" customFormat="1" ht="13.8">
      <c r="A1" s="282" t="s">
        <v>30</v>
      </c>
      <c r="B1" s="354" t="str">
        <f>'Info '!C2</f>
        <v>JSC Silk Bank</v>
      </c>
    </row>
    <row r="2" spans="1:11" s="368" customFormat="1">
      <c r="A2" s="282" t="s">
        <v>31</v>
      </c>
      <c r="B2" s="642">
        <f>'1. key ratios '!B2</f>
        <v>45930</v>
      </c>
    </row>
    <row r="3" spans="1:11" s="368" customFormat="1">
      <c r="A3" s="283" t="s">
        <v>468</v>
      </c>
    </row>
    <row r="4" spans="1:11">
      <c r="C4" s="432" t="s">
        <v>662</v>
      </c>
      <c r="D4" s="432" t="s">
        <v>661</v>
      </c>
      <c r="E4" s="432" t="s">
        <v>660</v>
      </c>
      <c r="F4" s="432" t="s">
        <v>659</v>
      </c>
      <c r="G4" s="432" t="s">
        <v>658</v>
      </c>
      <c r="H4" s="432" t="s">
        <v>657</v>
      </c>
      <c r="I4" s="432" t="s">
        <v>656</v>
      </c>
      <c r="J4" s="432" t="s">
        <v>655</v>
      </c>
      <c r="K4" s="432" t="s">
        <v>654</v>
      </c>
    </row>
    <row r="5" spans="1:11" ht="103.95" customHeight="1">
      <c r="A5" s="781" t="s">
        <v>653</v>
      </c>
      <c r="B5" s="782"/>
      <c r="C5" s="431" t="s">
        <v>469</v>
      </c>
      <c r="D5" s="431" t="s">
        <v>470</v>
      </c>
      <c r="E5" s="431" t="s">
        <v>471</v>
      </c>
      <c r="F5" s="431" t="s">
        <v>472</v>
      </c>
      <c r="G5" s="431" t="s">
        <v>473</v>
      </c>
      <c r="H5" s="431" t="s">
        <v>474</v>
      </c>
      <c r="I5" s="431" t="s">
        <v>475</v>
      </c>
      <c r="J5" s="431" t="s">
        <v>476</v>
      </c>
      <c r="K5" s="431" t="s">
        <v>477</v>
      </c>
    </row>
    <row r="6" spans="1:11">
      <c r="A6" s="357">
        <v>1</v>
      </c>
      <c r="B6" s="357" t="s">
        <v>437</v>
      </c>
      <c r="C6" s="645">
        <v>1716050.9900000002</v>
      </c>
      <c r="D6" s="645"/>
      <c r="E6" s="645"/>
      <c r="F6" s="645"/>
      <c r="G6" s="645">
        <v>47182277.064178824</v>
      </c>
      <c r="H6" s="645"/>
      <c r="I6" s="645">
        <v>16334628.091611465</v>
      </c>
      <c r="J6" s="645">
        <v>0</v>
      </c>
      <c r="K6" s="645">
        <v>41099296.329576232</v>
      </c>
    </row>
    <row r="7" spans="1:11">
      <c r="A7" s="357">
        <v>2</v>
      </c>
      <c r="B7" s="357" t="s">
        <v>478</v>
      </c>
      <c r="C7" s="645"/>
      <c r="D7" s="645"/>
      <c r="E7" s="645"/>
      <c r="F7" s="645"/>
      <c r="G7" s="645"/>
      <c r="H7" s="645"/>
      <c r="I7" s="645"/>
      <c r="J7" s="645"/>
      <c r="K7" s="645"/>
    </row>
    <row r="8" spans="1:11">
      <c r="A8" s="357">
        <v>3</v>
      </c>
      <c r="B8" s="357" t="s">
        <v>445</v>
      </c>
      <c r="C8" s="645">
        <v>0</v>
      </c>
      <c r="D8" s="645"/>
      <c r="E8" s="645"/>
      <c r="F8" s="645"/>
      <c r="G8" s="645">
        <v>17892627.969999999</v>
      </c>
      <c r="H8" s="645"/>
      <c r="I8" s="645"/>
      <c r="J8" s="645"/>
      <c r="K8" s="645"/>
    </row>
    <row r="9" spans="1:11">
      <c r="A9" s="357">
        <v>4</v>
      </c>
      <c r="B9" s="377" t="s">
        <v>479</v>
      </c>
      <c r="C9" s="661"/>
      <c r="D9" s="661"/>
      <c r="E9" s="661"/>
      <c r="F9" s="661"/>
      <c r="G9" s="661">
        <v>3260956.1123445416</v>
      </c>
      <c r="H9" s="661"/>
      <c r="I9" s="661">
        <v>0</v>
      </c>
      <c r="J9" s="661"/>
      <c r="K9" s="661">
        <v>1313483.4570976989</v>
      </c>
    </row>
    <row r="10" spans="1:11">
      <c r="A10" s="357">
        <v>5</v>
      </c>
      <c r="B10" s="377" t="s">
        <v>480</v>
      </c>
      <c r="C10" s="661"/>
      <c r="D10" s="661"/>
      <c r="E10" s="661"/>
      <c r="F10" s="661"/>
      <c r="G10" s="661"/>
      <c r="H10" s="661"/>
      <c r="I10" s="661"/>
      <c r="J10" s="661"/>
      <c r="K10" s="661"/>
    </row>
    <row r="11" spans="1:11">
      <c r="A11" s="357">
        <v>6</v>
      </c>
      <c r="B11" s="377" t="s">
        <v>481</v>
      </c>
      <c r="C11" s="661"/>
      <c r="D11" s="661"/>
      <c r="E11" s="661"/>
      <c r="F11" s="661"/>
      <c r="G11" s="661"/>
      <c r="H11" s="661"/>
      <c r="I11" s="661"/>
      <c r="J11" s="661"/>
      <c r="K11" s="661"/>
    </row>
    <row r="13" spans="1:11" ht="13.8">
      <c r="B13" s="430"/>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tabSelected="1" topLeftCell="O1" zoomScale="80" zoomScaleNormal="80" workbookViewId="0">
      <selection activeCell="V24" sqref="V24"/>
    </sheetView>
  </sheetViews>
  <sheetFormatPr defaultColWidth="8.77734375" defaultRowHeight="14.4"/>
  <cols>
    <col min="1" max="1" width="10" style="433" bestFit="1" customWidth="1"/>
    <col min="2" max="2" width="71.77734375" style="433" customWidth="1"/>
    <col min="3" max="3" width="11.6640625" style="433" bestFit="1" customWidth="1"/>
    <col min="4" max="7" width="15.5546875" style="433" customWidth="1"/>
    <col min="8" max="8" width="11.6640625" style="433" bestFit="1" customWidth="1"/>
    <col min="9" max="12" width="17.21875" style="433" customWidth="1"/>
    <col min="13" max="13" width="10.77734375" style="433" bestFit="1" customWidth="1"/>
    <col min="14" max="17" width="16.21875" style="433" customWidth="1"/>
    <col min="18" max="18" width="12.33203125" style="433" bestFit="1" customWidth="1"/>
    <col min="19" max="22" width="25.109375" style="433" customWidth="1"/>
    <col min="23" max="16384" width="8.77734375" style="433"/>
  </cols>
  <sheetData>
    <row r="1" spans="1:22">
      <c r="A1" s="282" t="s">
        <v>30</v>
      </c>
      <c r="B1" s="354" t="str">
        <f>'Info '!C2</f>
        <v>JSC Silk Bank</v>
      </c>
    </row>
    <row r="2" spans="1:22">
      <c r="A2" s="282" t="s">
        <v>31</v>
      </c>
      <c r="B2" s="642">
        <f>'1. key ratios '!B2</f>
        <v>45930</v>
      </c>
    </row>
    <row r="3" spans="1:22">
      <c r="A3" s="283" t="s">
        <v>496</v>
      </c>
      <c r="B3" s="368"/>
    </row>
    <row r="4" spans="1:22">
      <c r="A4" s="283"/>
      <c r="B4" s="368"/>
    </row>
    <row r="5" spans="1:22" ht="24" customHeight="1">
      <c r="A5" s="783" t="s">
        <v>497</v>
      </c>
      <c r="B5" s="784"/>
      <c r="C5" s="788" t="s">
        <v>663</v>
      </c>
      <c r="D5" s="788"/>
      <c r="E5" s="788"/>
      <c r="F5" s="788"/>
      <c r="G5" s="788"/>
      <c r="H5" s="788" t="s">
        <v>515</v>
      </c>
      <c r="I5" s="788"/>
      <c r="J5" s="788"/>
      <c r="K5" s="788"/>
      <c r="L5" s="788"/>
      <c r="M5" s="788" t="s">
        <v>627</v>
      </c>
      <c r="N5" s="788"/>
      <c r="O5" s="788"/>
      <c r="P5" s="788"/>
      <c r="Q5" s="788"/>
      <c r="R5" s="787" t="s">
        <v>498</v>
      </c>
      <c r="S5" s="787" t="s">
        <v>512</v>
      </c>
      <c r="T5" s="787" t="s">
        <v>513</v>
      </c>
      <c r="U5" s="787" t="s">
        <v>672</v>
      </c>
      <c r="V5" s="787" t="s">
        <v>673</v>
      </c>
    </row>
    <row r="6" spans="1:22" ht="36" customHeight="1">
      <c r="A6" s="785"/>
      <c r="B6" s="786"/>
      <c r="C6" s="442"/>
      <c r="D6" s="366" t="s">
        <v>648</v>
      </c>
      <c r="E6" s="366" t="s">
        <v>647</v>
      </c>
      <c r="F6" s="366" t="s">
        <v>646</v>
      </c>
      <c r="G6" s="366" t="s">
        <v>645</v>
      </c>
      <c r="H6" s="442"/>
      <c r="I6" s="366" t="s">
        <v>648</v>
      </c>
      <c r="J6" s="366" t="s">
        <v>647</v>
      </c>
      <c r="K6" s="366" t="s">
        <v>646</v>
      </c>
      <c r="L6" s="366" t="s">
        <v>645</v>
      </c>
      <c r="M6" s="442"/>
      <c r="N6" s="366" t="s">
        <v>648</v>
      </c>
      <c r="O6" s="366" t="s">
        <v>647</v>
      </c>
      <c r="P6" s="366" t="s">
        <v>646</v>
      </c>
      <c r="Q6" s="366" t="s">
        <v>645</v>
      </c>
      <c r="R6" s="787"/>
      <c r="S6" s="787"/>
      <c r="T6" s="787"/>
      <c r="U6" s="787"/>
      <c r="V6" s="787"/>
    </row>
    <row r="7" spans="1:22">
      <c r="A7" s="437">
        <v>1</v>
      </c>
      <c r="B7" s="441" t="s">
        <v>506</v>
      </c>
      <c r="C7" s="661">
        <v>2499471.98</v>
      </c>
      <c r="D7" s="661">
        <v>2481563.5699999998</v>
      </c>
      <c r="E7" s="661">
        <v>17908.41</v>
      </c>
      <c r="F7" s="661">
        <v>0</v>
      </c>
      <c r="G7" s="661"/>
      <c r="H7" s="661">
        <v>2538679.0321900002</v>
      </c>
      <c r="I7" s="661">
        <v>2520395.2921899999</v>
      </c>
      <c r="J7" s="661">
        <v>18283.740000000002</v>
      </c>
      <c r="K7" s="661">
        <v>0</v>
      </c>
      <c r="L7" s="661"/>
      <c r="M7" s="661">
        <v>101547.161288</v>
      </c>
      <c r="N7" s="661">
        <v>100815.811688</v>
      </c>
      <c r="O7" s="661">
        <v>731.34960000000001</v>
      </c>
      <c r="P7" s="661">
        <v>0</v>
      </c>
      <c r="Q7" s="661">
        <v>0</v>
      </c>
      <c r="R7" s="661">
        <v>177</v>
      </c>
      <c r="S7" s="663">
        <v>0.33362215078901197</v>
      </c>
      <c r="T7" s="663">
        <v>0.398213471654003</v>
      </c>
      <c r="U7" s="663">
        <v>0.32595253934392898</v>
      </c>
      <c r="V7" s="661">
        <v>35.8108742315246</v>
      </c>
    </row>
    <row r="8" spans="1:22">
      <c r="A8" s="437">
        <v>2</v>
      </c>
      <c r="B8" s="440" t="s">
        <v>505</v>
      </c>
      <c r="C8" s="661">
        <v>59494964.430000007</v>
      </c>
      <c r="D8" s="661">
        <v>57015296.290000007</v>
      </c>
      <c r="E8" s="661">
        <v>1249712.77</v>
      </c>
      <c r="F8" s="661">
        <v>1229955.3700000001</v>
      </c>
      <c r="G8" s="661"/>
      <c r="H8" s="661">
        <v>59351944.272471309</v>
      </c>
      <c r="I8" s="661">
        <v>56765255.860799097</v>
      </c>
      <c r="J8" s="661">
        <v>1273139.9791399699</v>
      </c>
      <c r="K8" s="661">
        <v>1313548.4325322399</v>
      </c>
      <c r="L8" s="661"/>
      <c r="M8" s="661">
        <v>2455884.0932604009</v>
      </c>
      <c r="N8" s="661">
        <v>1350882.8248006201</v>
      </c>
      <c r="O8" s="661">
        <v>302060.64460523101</v>
      </c>
      <c r="P8" s="661">
        <v>802940.62385454995</v>
      </c>
      <c r="Q8" s="661"/>
      <c r="R8" s="661">
        <v>10996</v>
      </c>
      <c r="S8" s="663">
        <v>0.25045256730681698</v>
      </c>
      <c r="T8" s="663">
        <v>0.30416379106536801</v>
      </c>
      <c r="U8" s="663">
        <v>0.22775305250462999</v>
      </c>
      <c r="V8" s="661">
        <v>46.852010018126897</v>
      </c>
    </row>
    <row r="9" spans="1:22">
      <c r="A9" s="437">
        <v>3</v>
      </c>
      <c r="B9" s="440" t="s">
        <v>504</v>
      </c>
      <c r="C9" s="661">
        <v>5208.43</v>
      </c>
      <c r="D9" s="661">
        <v>5208.43</v>
      </c>
      <c r="E9" s="661">
        <v>0</v>
      </c>
      <c r="F9" s="661">
        <v>0</v>
      </c>
      <c r="G9" s="661"/>
      <c r="H9" s="661">
        <v>5232.9799999999996</v>
      </c>
      <c r="I9" s="661">
        <v>5232.9799999999996</v>
      </c>
      <c r="J9" s="661">
        <v>0</v>
      </c>
      <c r="K9" s="661">
        <v>0</v>
      </c>
      <c r="L9" s="661"/>
      <c r="M9" s="661">
        <v>177.27424879099999</v>
      </c>
      <c r="N9" s="661">
        <v>177.27424879099999</v>
      </c>
      <c r="O9" s="661">
        <v>0</v>
      </c>
      <c r="P9" s="661">
        <v>0</v>
      </c>
      <c r="Q9" s="661"/>
      <c r="R9" s="661">
        <v>21</v>
      </c>
      <c r="S9" s="663">
        <v>0</v>
      </c>
      <c r="T9" s="663">
        <v>0</v>
      </c>
      <c r="U9" s="663">
        <v>0</v>
      </c>
      <c r="V9" s="661">
        <v>0.48024344306074801</v>
      </c>
    </row>
    <row r="10" spans="1:22">
      <c r="A10" s="437">
        <v>4</v>
      </c>
      <c r="B10" s="440" t="s">
        <v>503</v>
      </c>
      <c r="C10" s="661">
        <v>3077.42</v>
      </c>
      <c r="D10" s="661">
        <v>3077.42</v>
      </c>
      <c r="E10" s="661">
        <v>0</v>
      </c>
      <c r="F10" s="661">
        <v>0</v>
      </c>
      <c r="G10" s="661"/>
      <c r="H10" s="661">
        <v>2896.1784575000001</v>
      </c>
      <c r="I10" s="661">
        <v>2896.1784575000001</v>
      </c>
      <c r="J10" s="661">
        <v>0</v>
      </c>
      <c r="K10" s="661">
        <v>0</v>
      </c>
      <c r="L10" s="661"/>
      <c r="M10" s="661">
        <v>35.742124509999996</v>
      </c>
      <c r="N10" s="661">
        <v>35.742124509999996</v>
      </c>
      <c r="O10" s="661">
        <v>0</v>
      </c>
      <c r="P10" s="661">
        <v>0</v>
      </c>
      <c r="Q10" s="661"/>
      <c r="R10" s="661">
        <v>2</v>
      </c>
      <c r="S10" s="663">
        <v>0</v>
      </c>
      <c r="T10" s="663">
        <v>0</v>
      </c>
      <c r="U10" s="663">
        <v>0.28000000000000003</v>
      </c>
      <c r="V10" s="661">
        <v>17.663156800176701</v>
      </c>
    </row>
    <row r="11" spans="1:22">
      <c r="A11" s="437">
        <v>5</v>
      </c>
      <c r="B11" s="440" t="s">
        <v>502</v>
      </c>
      <c r="C11" s="661">
        <v>23495.100000000002</v>
      </c>
      <c r="D11" s="661">
        <v>23488.840000000004</v>
      </c>
      <c r="E11" s="661">
        <v>3.26</v>
      </c>
      <c r="F11" s="661">
        <v>3</v>
      </c>
      <c r="G11" s="661"/>
      <c r="H11" s="661">
        <v>24507.29</v>
      </c>
      <c r="I11" s="661">
        <v>24501.030000000002</v>
      </c>
      <c r="J11" s="661">
        <v>3.26</v>
      </c>
      <c r="K11" s="661">
        <v>3</v>
      </c>
      <c r="L11" s="661"/>
      <c r="M11" s="661">
        <v>305.21451411200002</v>
      </c>
      <c r="N11" s="661">
        <v>302.37047806200002</v>
      </c>
      <c r="O11" s="661">
        <v>1.1073991759999999</v>
      </c>
      <c r="P11" s="661">
        <v>1.736636874</v>
      </c>
      <c r="Q11" s="661"/>
      <c r="R11" s="661">
        <v>381</v>
      </c>
      <c r="S11" s="663">
        <v>0</v>
      </c>
      <c r="T11" s="663">
        <v>0</v>
      </c>
      <c r="U11" s="663">
        <v>0.17271707394993499</v>
      </c>
      <c r="V11" s="661">
        <v>9.2635339183640895</v>
      </c>
    </row>
    <row r="12" spans="1:22">
      <c r="A12" s="437">
        <v>6</v>
      </c>
      <c r="B12" s="440" t="s">
        <v>501</v>
      </c>
      <c r="C12" s="661">
        <v>9630990.1499999985</v>
      </c>
      <c r="D12" s="661">
        <v>9416225.9499999993</v>
      </c>
      <c r="E12" s="661">
        <v>98446.18</v>
      </c>
      <c r="F12" s="661">
        <v>116318.02</v>
      </c>
      <c r="G12" s="661"/>
      <c r="H12" s="661">
        <v>9746242.8434999995</v>
      </c>
      <c r="I12" s="661">
        <v>9511848.0234999992</v>
      </c>
      <c r="J12" s="661">
        <v>103032.42</v>
      </c>
      <c r="K12" s="661">
        <v>131362.4</v>
      </c>
      <c r="L12" s="661"/>
      <c r="M12" s="661">
        <v>303001.54164999101</v>
      </c>
      <c r="N12" s="661">
        <v>189423.10501344301</v>
      </c>
      <c r="O12" s="661">
        <v>37535.507424627998</v>
      </c>
      <c r="P12" s="661">
        <v>76042.929211919996</v>
      </c>
      <c r="Q12" s="661"/>
      <c r="R12" s="661">
        <v>7185</v>
      </c>
      <c r="S12" s="663">
        <v>0.36</v>
      </c>
      <c r="T12" s="663">
        <v>0.44900000000000001</v>
      </c>
      <c r="U12" s="663">
        <v>0.35927870631245501</v>
      </c>
      <c r="V12" s="661">
        <v>43.2281490115056</v>
      </c>
    </row>
    <row r="13" spans="1:22">
      <c r="A13" s="437">
        <v>7</v>
      </c>
      <c r="B13" s="440" t="s">
        <v>500</v>
      </c>
      <c r="C13" s="661">
        <v>6841722.3300000001</v>
      </c>
      <c r="D13" s="661">
        <v>6268417.5999999996</v>
      </c>
      <c r="E13" s="661">
        <v>292421.11</v>
      </c>
      <c r="F13" s="661">
        <v>280883.62</v>
      </c>
      <c r="G13" s="661"/>
      <c r="H13" s="661">
        <v>6879384.0091999993</v>
      </c>
      <c r="I13" s="661">
        <v>6278192.8445999995</v>
      </c>
      <c r="J13" s="661">
        <v>296433.33880000003</v>
      </c>
      <c r="K13" s="661">
        <v>304757.82579999999</v>
      </c>
      <c r="L13" s="661"/>
      <c r="M13" s="661">
        <v>446162.09270353999</v>
      </c>
      <c r="N13" s="661">
        <v>145602.21850354</v>
      </c>
      <c r="O13" s="661">
        <v>106555.08900000001</v>
      </c>
      <c r="P13" s="661">
        <v>194004.78520000001</v>
      </c>
      <c r="Q13" s="661"/>
      <c r="R13" s="661">
        <v>47</v>
      </c>
      <c r="S13" s="663">
        <v>0.20799999999999999</v>
      </c>
      <c r="T13" s="663">
        <v>0.24299999999999999</v>
      </c>
      <c r="U13" s="663">
        <v>0.135453684027249</v>
      </c>
      <c r="V13" s="661">
        <v>145.28231487304399</v>
      </c>
    </row>
    <row r="14" spans="1:22">
      <c r="A14" s="435">
        <v>7.1</v>
      </c>
      <c r="B14" s="434" t="s">
        <v>509</v>
      </c>
      <c r="C14" s="661">
        <v>5203081</v>
      </c>
      <c r="D14" s="661">
        <v>4629776.2699999996</v>
      </c>
      <c r="E14" s="661">
        <v>292421.11</v>
      </c>
      <c r="F14" s="661">
        <v>280883.62</v>
      </c>
      <c r="G14" s="661"/>
      <c r="H14" s="661">
        <v>5241277.78266</v>
      </c>
      <c r="I14" s="661">
        <v>4640086.6180600002</v>
      </c>
      <c r="J14" s="661">
        <v>296433.33880000003</v>
      </c>
      <c r="K14" s="661">
        <v>304757.82579999999</v>
      </c>
      <c r="L14" s="661"/>
      <c r="M14" s="661">
        <v>405809.65809414</v>
      </c>
      <c r="N14" s="661">
        <v>105249.78389414</v>
      </c>
      <c r="O14" s="661">
        <v>106555.08900000001</v>
      </c>
      <c r="P14" s="661">
        <v>194004.78520000001</v>
      </c>
      <c r="Q14" s="661"/>
      <c r="R14" s="661">
        <v>30</v>
      </c>
      <c r="S14" s="663">
        <v>0</v>
      </c>
      <c r="T14" s="663">
        <v>0</v>
      </c>
      <c r="U14" s="663">
        <v>0.13461294876823901</v>
      </c>
      <c r="V14" s="661">
        <v>140.308518454162</v>
      </c>
    </row>
    <row r="15" spans="1:22">
      <c r="A15" s="435">
        <v>7.2</v>
      </c>
      <c r="B15" s="434" t="s">
        <v>511</v>
      </c>
      <c r="C15" s="661">
        <v>1190443</v>
      </c>
      <c r="D15" s="661">
        <v>1190443</v>
      </c>
      <c r="E15" s="661">
        <v>0</v>
      </c>
      <c r="F15" s="661">
        <v>0</v>
      </c>
      <c r="G15" s="661"/>
      <c r="H15" s="661">
        <v>1192285.03113</v>
      </c>
      <c r="I15" s="661">
        <v>1192285.03113</v>
      </c>
      <c r="J15" s="661">
        <v>0</v>
      </c>
      <c r="K15" s="661">
        <v>0</v>
      </c>
      <c r="L15" s="661"/>
      <c r="M15" s="661">
        <v>32004.504827799999</v>
      </c>
      <c r="N15" s="661">
        <v>32004.504827799999</v>
      </c>
      <c r="O15" s="661">
        <v>0</v>
      </c>
      <c r="P15" s="661">
        <v>0</v>
      </c>
      <c r="Q15" s="661"/>
      <c r="R15" s="661">
        <v>10</v>
      </c>
      <c r="S15" s="663">
        <v>0</v>
      </c>
      <c r="T15" s="663">
        <v>0</v>
      </c>
      <c r="U15" s="663">
        <v>0.14126885436765901</v>
      </c>
      <c r="V15" s="661">
        <v>177.09836307576199</v>
      </c>
    </row>
    <row r="16" spans="1:22">
      <c r="A16" s="435">
        <v>7.3</v>
      </c>
      <c r="B16" s="434" t="s">
        <v>508</v>
      </c>
      <c r="C16" s="661">
        <v>448198.32999999996</v>
      </c>
      <c r="D16" s="661">
        <v>448198.32999999996</v>
      </c>
      <c r="E16" s="661">
        <v>0</v>
      </c>
      <c r="F16" s="661">
        <v>0</v>
      </c>
      <c r="G16" s="661"/>
      <c r="H16" s="661">
        <v>445821.19541000004</v>
      </c>
      <c r="I16" s="661">
        <v>445821.19541000004</v>
      </c>
      <c r="J16" s="661">
        <v>0</v>
      </c>
      <c r="K16" s="661">
        <v>0</v>
      </c>
      <c r="L16" s="661"/>
      <c r="M16" s="661">
        <v>8347.9297815999998</v>
      </c>
      <c r="N16" s="661">
        <v>8347.9297815999998</v>
      </c>
      <c r="O16" s="661">
        <v>0</v>
      </c>
      <c r="P16" s="661">
        <v>0</v>
      </c>
      <c r="Q16" s="661"/>
      <c r="R16" s="661">
        <v>7</v>
      </c>
      <c r="S16" s="663">
        <v>0.20799999999999999</v>
      </c>
      <c r="T16" s="663">
        <v>0.24299999999999999</v>
      </c>
      <c r="U16" s="663">
        <v>0.129768220689264</v>
      </c>
      <c r="V16" s="661">
        <v>118.517096391233</v>
      </c>
    </row>
    <row r="17" spans="1:22">
      <c r="A17" s="437">
        <v>8</v>
      </c>
      <c r="B17" s="440" t="s">
        <v>507</v>
      </c>
      <c r="C17" s="661">
        <v>0</v>
      </c>
      <c r="D17" s="661">
        <v>0</v>
      </c>
      <c r="E17" s="661">
        <v>0</v>
      </c>
      <c r="F17" s="661">
        <v>0</v>
      </c>
      <c r="G17" s="661"/>
      <c r="H17" s="661">
        <v>0</v>
      </c>
      <c r="I17" s="661">
        <v>0</v>
      </c>
      <c r="J17" s="661">
        <v>0</v>
      </c>
      <c r="K17" s="661">
        <v>0</v>
      </c>
      <c r="L17" s="661"/>
      <c r="M17" s="661">
        <v>0</v>
      </c>
      <c r="N17" s="661">
        <v>0</v>
      </c>
      <c r="O17" s="661">
        <v>0</v>
      </c>
      <c r="P17" s="661">
        <v>0</v>
      </c>
      <c r="Q17" s="661"/>
      <c r="R17" s="661">
        <v>0</v>
      </c>
      <c r="S17" s="663">
        <v>0</v>
      </c>
      <c r="T17" s="663">
        <v>0</v>
      </c>
      <c r="U17" s="663">
        <v>0</v>
      </c>
      <c r="V17" s="661">
        <v>0</v>
      </c>
    </row>
    <row r="18" spans="1:22">
      <c r="A18" s="439">
        <v>9</v>
      </c>
      <c r="B18" s="438" t="s">
        <v>499</v>
      </c>
      <c r="C18" s="662">
        <v>0</v>
      </c>
      <c r="D18" s="662">
        <v>0</v>
      </c>
      <c r="E18" s="662">
        <v>0</v>
      </c>
      <c r="F18" s="662">
        <v>0</v>
      </c>
      <c r="G18" s="662"/>
      <c r="H18" s="662">
        <v>0</v>
      </c>
      <c r="I18" s="662">
        <v>0</v>
      </c>
      <c r="J18" s="662">
        <v>0</v>
      </c>
      <c r="K18" s="662">
        <v>0</v>
      </c>
      <c r="L18" s="662"/>
      <c r="M18" s="662">
        <v>0</v>
      </c>
      <c r="N18" s="662">
        <v>0</v>
      </c>
      <c r="O18" s="662">
        <v>0</v>
      </c>
      <c r="P18" s="662">
        <v>0</v>
      </c>
      <c r="Q18" s="662"/>
      <c r="R18" s="662">
        <v>0</v>
      </c>
      <c r="S18" s="664">
        <v>0</v>
      </c>
      <c r="T18" s="664">
        <v>0</v>
      </c>
      <c r="U18" s="664">
        <v>0</v>
      </c>
      <c r="V18" s="662">
        <v>0</v>
      </c>
    </row>
    <row r="19" spans="1:22">
      <c r="A19" s="437">
        <v>10</v>
      </c>
      <c r="B19" s="436" t="s">
        <v>510</v>
      </c>
      <c r="C19" s="661">
        <v>78498929.840000018</v>
      </c>
      <c r="D19" s="661">
        <v>75213278.100000009</v>
      </c>
      <c r="E19" s="661">
        <v>1658491.73</v>
      </c>
      <c r="F19" s="661">
        <v>1627160.0100000002</v>
      </c>
      <c r="G19" s="661"/>
      <c r="H19" s="661">
        <v>78548886.605818808</v>
      </c>
      <c r="I19" s="661">
        <v>75108322.209546596</v>
      </c>
      <c r="J19" s="661">
        <v>1690892.7379399699</v>
      </c>
      <c r="K19" s="661">
        <v>1749671.6583322398</v>
      </c>
      <c r="L19" s="661"/>
      <c r="M19" s="661">
        <v>3307113.1197893452</v>
      </c>
      <c r="N19" s="661">
        <v>1787239.3468569659</v>
      </c>
      <c r="O19" s="661">
        <v>446883.698029035</v>
      </c>
      <c r="P19" s="661">
        <v>1072990.074903344</v>
      </c>
      <c r="Q19" s="661"/>
      <c r="R19" s="661">
        <v>18809</v>
      </c>
      <c r="S19" s="663">
        <v>0.26765020233974302</v>
      </c>
      <c r="T19" s="663">
        <v>0.32639959529468898</v>
      </c>
      <c r="U19" s="663">
        <v>0.23903740504468801</v>
      </c>
      <c r="V19" s="661">
        <v>54.623940761917403</v>
      </c>
    </row>
    <row r="20" spans="1:22" ht="24">
      <c r="A20" s="435">
        <v>10.1</v>
      </c>
      <c r="B20" s="434" t="s">
        <v>514</v>
      </c>
      <c r="C20" s="661"/>
      <c r="D20" s="661"/>
      <c r="E20" s="661"/>
      <c r="F20" s="661"/>
      <c r="G20" s="661"/>
      <c r="H20" s="661">
        <v>0</v>
      </c>
      <c r="I20" s="661"/>
      <c r="J20" s="661"/>
      <c r="K20" s="661"/>
      <c r="L20" s="661"/>
      <c r="M20" s="661">
        <v>0</v>
      </c>
      <c r="N20" s="661"/>
      <c r="O20" s="661"/>
      <c r="P20" s="661"/>
      <c r="Q20" s="661"/>
      <c r="R20" s="661"/>
      <c r="S20" s="663"/>
      <c r="T20" s="663"/>
      <c r="U20" s="663"/>
      <c r="V20" s="661"/>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topLeftCell="A34" zoomScale="80" zoomScaleNormal="80" workbookViewId="0">
      <selection activeCell="D54" sqref="D54"/>
    </sheetView>
  </sheetViews>
  <sheetFormatPr defaultRowHeight="14.4"/>
  <cols>
    <col min="2" max="2" width="66.6640625" customWidth="1"/>
    <col min="3" max="8" width="17.77734375" style="602" customWidth="1"/>
  </cols>
  <sheetData>
    <row r="1" spans="1:8" s="5" customFormat="1" ht="13.8">
      <c r="A1" s="2" t="s">
        <v>30</v>
      </c>
      <c r="B1" s="3" t="str">
        <f>'Info '!C2</f>
        <v>JSC Silk Bank</v>
      </c>
      <c r="C1" s="596"/>
      <c r="D1" s="597"/>
      <c r="E1" s="597"/>
      <c r="F1" s="597"/>
      <c r="G1" s="597"/>
      <c r="H1" s="598"/>
    </row>
    <row r="2" spans="1:8" s="5" customFormat="1" ht="13.8">
      <c r="A2" s="2" t="s">
        <v>31</v>
      </c>
      <c r="B2" s="566">
        <f>'1. key ratios '!B2</f>
        <v>45930</v>
      </c>
      <c r="C2" s="596"/>
      <c r="D2" s="597"/>
      <c r="E2" s="597"/>
      <c r="F2" s="597"/>
      <c r="G2" s="597"/>
      <c r="H2" s="598"/>
    </row>
    <row r="4" spans="1:8">
      <c r="A4" s="681" t="s">
        <v>6</v>
      </c>
      <c r="B4" s="683" t="s">
        <v>585</v>
      </c>
      <c r="C4" s="676" t="s">
        <v>522</v>
      </c>
      <c r="D4" s="676"/>
      <c r="E4" s="676"/>
      <c r="F4" s="676" t="s">
        <v>523</v>
      </c>
      <c r="G4" s="676"/>
      <c r="H4" s="677"/>
    </row>
    <row r="5" spans="1:8" ht="15.45" customHeight="1">
      <c r="A5" s="682"/>
      <c r="B5" s="684"/>
      <c r="C5" s="599" t="s">
        <v>32</v>
      </c>
      <c r="D5" s="599" t="s">
        <v>33</v>
      </c>
      <c r="E5" s="599" t="s">
        <v>34</v>
      </c>
      <c r="F5" s="599" t="s">
        <v>32</v>
      </c>
      <c r="G5" s="599" t="s">
        <v>33</v>
      </c>
      <c r="H5" s="599" t="s">
        <v>34</v>
      </c>
    </row>
    <row r="6" spans="1:8">
      <c r="A6" s="312">
        <v>1</v>
      </c>
      <c r="B6" s="313" t="s">
        <v>586</v>
      </c>
      <c r="C6" s="594">
        <v>16079533.449186491</v>
      </c>
      <c r="D6" s="594">
        <v>2875683.2104231655</v>
      </c>
      <c r="E6" s="600">
        <v>18955216.659609657</v>
      </c>
      <c r="F6" s="594">
        <v>10740405.938016571</v>
      </c>
      <c r="G6" s="594">
        <v>2388158.8805378666</v>
      </c>
      <c r="H6" s="600">
        <v>13128564.818554439</v>
      </c>
    </row>
    <row r="7" spans="1:8">
      <c r="A7" s="312">
        <v>1.1000000000000001</v>
      </c>
      <c r="B7" s="314" t="s">
        <v>529</v>
      </c>
      <c r="C7" s="594"/>
      <c r="D7" s="594"/>
      <c r="E7" s="600">
        <v>0</v>
      </c>
      <c r="F7" s="594"/>
      <c r="G7" s="594"/>
      <c r="H7" s="600">
        <v>0</v>
      </c>
    </row>
    <row r="8" spans="1:8">
      <c r="A8" s="312">
        <v>1.2</v>
      </c>
      <c r="B8" s="314" t="s">
        <v>531</v>
      </c>
      <c r="C8" s="594"/>
      <c r="D8" s="594"/>
      <c r="E8" s="600">
        <v>0</v>
      </c>
      <c r="F8" s="594"/>
      <c r="G8" s="594"/>
      <c r="H8" s="600">
        <v>0</v>
      </c>
    </row>
    <row r="9" spans="1:8" ht="21.45" customHeight="1">
      <c r="A9" s="312">
        <v>1.3</v>
      </c>
      <c r="B9" s="314" t="s">
        <v>587</v>
      </c>
      <c r="C9" s="594"/>
      <c r="D9" s="594"/>
      <c r="E9" s="600">
        <v>0</v>
      </c>
      <c r="F9" s="594"/>
      <c r="G9" s="594"/>
      <c r="H9" s="600">
        <v>0</v>
      </c>
    </row>
    <row r="10" spans="1:8">
      <c r="A10" s="312">
        <v>1.4</v>
      </c>
      <c r="B10" s="314" t="s">
        <v>533</v>
      </c>
      <c r="C10" s="594"/>
      <c r="D10" s="594"/>
      <c r="E10" s="600">
        <v>0</v>
      </c>
      <c r="F10" s="594"/>
      <c r="G10" s="594"/>
      <c r="H10" s="600">
        <v>0</v>
      </c>
    </row>
    <row r="11" spans="1:8">
      <c r="A11" s="312">
        <v>1.5</v>
      </c>
      <c r="B11" s="314" t="s">
        <v>537</v>
      </c>
      <c r="C11" s="594">
        <v>16079533.449186491</v>
      </c>
      <c r="D11" s="594">
        <v>2875683.2104231655</v>
      </c>
      <c r="E11" s="600">
        <v>18955216.659609657</v>
      </c>
      <c r="F11" s="594">
        <v>10740405.938016571</v>
      </c>
      <c r="G11" s="594">
        <v>2388158.8805378666</v>
      </c>
      <c r="H11" s="600">
        <v>13128564.818554439</v>
      </c>
    </row>
    <row r="12" spans="1:8">
      <c r="A12" s="312">
        <v>1.6</v>
      </c>
      <c r="B12" s="315" t="s">
        <v>419</v>
      </c>
      <c r="C12" s="594"/>
      <c r="D12" s="594"/>
      <c r="E12" s="600">
        <v>0</v>
      </c>
      <c r="F12" s="594"/>
      <c r="G12" s="594"/>
      <c r="H12" s="600">
        <v>0</v>
      </c>
    </row>
    <row r="13" spans="1:8">
      <c r="A13" s="312">
        <v>2</v>
      </c>
      <c r="B13" s="316" t="s">
        <v>588</v>
      </c>
      <c r="C13" s="594">
        <v>-9509272.2242686991</v>
      </c>
      <c r="D13" s="594">
        <v>-1376542.5853189263</v>
      </c>
      <c r="E13" s="600">
        <v>-10885814.809587626</v>
      </c>
      <c r="F13" s="594">
        <v>-7918983.3131992565</v>
      </c>
      <c r="G13" s="594">
        <v>-768622.45804551407</v>
      </c>
      <c r="H13" s="600">
        <v>-8687605.7712447699</v>
      </c>
    </row>
    <row r="14" spans="1:8">
      <c r="A14" s="312">
        <v>2.1</v>
      </c>
      <c r="B14" s="314" t="s">
        <v>589</v>
      </c>
      <c r="C14" s="594"/>
      <c r="D14" s="594"/>
      <c r="E14" s="600">
        <v>0</v>
      </c>
      <c r="F14" s="594"/>
      <c r="G14" s="594"/>
      <c r="H14" s="600">
        <v>0</v>
      </c>
    </row>
    <row r="15" spans="1:8" ht="24.45" customHeight="1">
      <c r="A15" s="312">
        <v>2.2000000000000002</v>
      </c>
      <c r="B15" s="314" t="s">
        <v>590</v>
      </c>
      <c r="C15" s="594"/>
      <c r="D15" s="594"/>
      <c r="E15" s="600">
        <v>0</v>
      </c>
      <c r="F15" s="594"/>
      <c r="G15" s="594"/>
      <c r="H15" s="600">
        <v>0</v>
      </c>
    </row>
    <row r="16" spans="1:8" ht="20.55" customHeight="1">
      <c r="A16" s="312">
        <v>2.2999999999999998</v>
      </c>
      <c r="B16" s="314" t="s">
        <v>591</v>
      </c>
      <c r="C16" s="594">
        <v>-9509272.2242686991</v>
      </c>
      <c r="D16" s="594">
        <v>-1376542.5853189263</v>
      </c>
      <c r="E16" s="600">
        <v>-10885814.809587626</v>
      </c>
      <c r="F16" s="594">
        <v>-7918983.3131992565</v>
      </c>
      <c r="G16" s="594">
        <v>-768622.45804551407</v>
      </c>
      <c r="H16" s="600">
        <v>-8687605.7712447699</v>
      </c>
    </row>
    <row r="17" spans="1:8">
      <c r="A17" s="312">
        <v>2.4</v>
      </c>
      <c r="B17" s="314" t="s">
        <v>592</v>
      </c>
      <c r="C17" s="594"/>
      <c r="D17" s="594"/>
      <c r="E17" s="600">
        <v>0</v>
      </c>
      <c r="F17" s="594"/>
      <c r="G17" s="594"/>
      <c r="H17" s="600">
        <v>0</v>
      </c>
    </row>
    <row r="18" spans="1:8">
      <c r="A18" s="312">
        <v>3</v>
      </c>
      <c r="B18" s="316" t="s">
        <v>593</v>
      </c>
      <c r="C18" s="594"/>
      <c r="D18" s="594"/>
      <c r="E18" s="600">
        <v>0</v>
      </c>
      <c r="F18" s="594"/>
      <c r="G18" s="594"/>
      <c r="H18" s="600">
        <v>0</v>
      </c>
    </row>
    <row r="19" spans="1:8">
      <c r="A19" s="312">
        <v>4</v>
      </c>
      <c r="B19" s="316" t="s">
        <v>594</v>
      </c>
      <c r="C19" s="594">
        <v>468587.04000000225</v>
      </c>
      <c r="D19" s="594">
        <v>169376.03</v>
      </c>
      <c r="E19" s="600">
        <v>637963.07000000228</v>
      </c>
      <c r="F19" s="594">
        <v>139657.68000000098</v>
      </c>
      <c r="G19" s="594">
        <v>177592.28999999995</v>
      </c>
      <c r="H19" s="600">
        <v>317249.9700000009</v>
      </c>
    </row>
    <row r="20" spans="1:8">
      <c r="A20" s="312">
        <v>5</v>
      </c>
      <c r="B20" s="316" t="s">
        <v>595</v>
      </c>
      <c r="C20" s="594">
        <v>-528315.87</v>
      </c>
      <c r="D20" s="594">
        <v>-108902.77000000009</v>
      </c>
      <c r="E20" s="600">
        <v>-637218.64000000013</v>
      </c>
      <c r="F20" s="594">
        <v>-190655.87</v>
      </c>
      <c r="G20" s="594">
        <v>-129245.51000000004</v>
      </c>
      <c r="H20" s="600">
        <v>-319901.38</v>
      </c>
    </row>
    <row r="21" spans="1:8" ht="24" customHeight="1">
      <c r="A21" s="312">
        <v>6</v>
      </c>
      <c r="B21" s="316" t="s">
        <v>596</v>
      </c>
      <c r="C21" s="594"/>
      <c r="D21" s="594"/>
      <c r="E21" s="600">
        <v>0</v>
      </c>
      <c r="F21" s="594"/>
      <c r="G21" s="594"/>
      <c r="H21" s="600">
        <v>0</v>
      </c>
    </row>
    <row r="22" spans="1:8" ht="18.45" customHeight="1">
      <c r="A22" s="312">
        <v>7</v>
      </c>
      <c r="B22" s="316" t="s">
        <v>597</v>
      </c>
      <c r="C22" s="594">
        <v>952089.20975206513</v>
      </c>
      <c r="D22" s="594"/>
      <c r="E22" s="600">
        <v>952089.20975206513</v>
      </c>
      <c r="F22" s="594"/>
      <c r="G22" s="594"/>
      <c r="H22" s="600">
        <v>0</v>
      </c>
    </row>
    <row r="23" spans="1:8" ht="25.5" customHeight="1">
      <c r="A23" s="312">
        <v>8</v>
      </c>
      <c r="B23" s="317" t="s">
        <v>598</v>
      </c>
      <c r="C23" s="594"/>
      <c r="D23" s="594"/>
      <c r="E23" s="600">
        <v>0</v>
      </c>
      <c r="F23" s="594"/>
      <c r="G23" s="594"/>
      <c r="H23" s="600">
        <v>0</v>
      </c>
    </row>
    <row r="24" spans="1:8" ht="34.5" customHeight="1">
      <c r="A24" s="312">
        <v>9</v>
      </c>
      <c r="B24" s="317" t="s">
        <v>599</v>
      </c>
      <c r="C24" s="594"/>
      <c r="D24" s="594"/>
      <c r="E24" s="600">
        <v>0</v>
      </c>
      <c r="F24" s="594"/>
      <c r="G24" s="594"/>
      <c r="H24" s="600">
        <v>0</v>
      </c>
    </row>
    <row r="25" spans="1:8">
      <c r="A25" s="312">
        <v>10</v>
      </c>
      <c r="B25" s="316" t="s">
        <v>600</v>
      </c>
      <c r="C25" s="594">
        <v>-740643.02758702263</v>
      </c>
      <c r="D25" s="594">
        <v>0</v>
      </c>
      <c r="E25" s="600">
        <v>-740643.02758702263</v>
      </c>
      <c r="F25" s="594">
        <v>1730735.2825025246</v>
      </c>
      <c r="G25" s="594">
        <v>0</v>
      </c>
      <c r="H25" s="600">
        <v>1730735.2825025246</v>
      </c>
    </row>
    <row r="26" spans="1:8">
      <c r="A26" s="312">
        <v>11</v>
      </c>
      <c r="B26" s="318" t="s">
        <v>601</v>
      </c>
      <c r="C26" s="594">
        <v>88624.744553505559</v>
      </c>
      <c r="D26" s="594">
        <v>133603.11945219777</v>
      </c>
      <c r="E26" s="600">
        <v>222227.86400570333</v>
      </c>
      <c r="F26" s="594">
        <v>-14866.202352134424</v>
      </c>
      <c r="G26" s="594">
        <v>0</v>
      </c>
      <c r="H26" s="600">
        <v>-14866.202352134424</v>
      </c>
    </row>
    <row r="27" spans="1:8">
      <c r="A27" s="312">
        <v>12</v>
      </c>
      <c r="B27" s="316" t="s">
        <v>602</v>
      </c>
      <c r="C27" s="594">
        <v>64006.145343158532</v>
      </c>
      <c r="D27" s="594">
        <v>108916.24</v>
      </c>
      <c r="E27" s="600">
        <v>172922.38534315853</v>
      </c>
      <c r="F27" s="594">
        <v>110819.65333301248</v>
      </c>
      <c r="G27" s="594">
        <v>28174.48</v>
      </c>
      <c r="H27" s="600">
        <v>138994.13333301249</v>
      </c>
    </row>
    <row r="28" spans="1:8">
      <c r="A28" s="312">
        <v>13</v>
      </c>
      <c r="B28" s="319" t="s">
        <v>603</v>
      </c>
      <c r="C28" s="594">
        <v>-35470.033609089995</v>
      </c>
      <c r="D28" s="594">
        <v>-6734.99</v>
      </c>
      <c r="E28" s="600">
        <v>-42205.023609089993</v>
      </c>
      <c r="F28" s="594">
        <v>-33966.805061999992</v>
      </c>
      <c r="G28" s="594">
        <v>0</v>
      </c>
      <c r="H28" s="600">
        <v>-33966.805061999992</v>
      </c>
    </row>
    <row r="29" spans="1:8">
      <c r="A29" s="312">
        <v>14</v>
      </c>
      <c r="B29" s="320" t="s">
        <v>604</v>
      </c>
      <c r="C29" s="594">
        <v>-19802473.934384741</v>
      </c>
      <c r="D29" s="594">
        <v>-1834603.6800000011</v>
      </c>
      <c r="E29" s="600">
        <v>-21637077.614384741</v>
      </c>
      <c r="F29" s="594">
        <v>-12350142.343363829</v>
      </c>
      <c r="G29" s="594">
        <v>-1278704.1399999987</v>
      </c>
      <c r="H29" s="600">
        <v>-13628846.483363828</v>
      </c>
    </row>
    <row r="30" spans="1:8">
      <c r="A30" s="312">
        <v>14.1</v>
      </c>
      <c r="B30" s="295" t="s">
        <v>605</v>
      </c>
      <c r="C30" s="594">
        <v>-10753601.714737937</v>
      </c>
      <c r="D30" s="594">
        <v>0</v>
      </c>
      <c r="E30" s="600">
        <v>-10753601.714737937</v>
      </c>
      <c r="F30" s="594">
        <v>-7873194.9100000011</v>
      </c>
      <c r="G30" s="594">
        <v>0</v>
      </c>
      <c r="H30" s="600">
        <v>-7873194.9100000011</v>
      </c>
    </row>
    <row r="31" spans="1:8">
      <c r="A31" s="312">
        <v>14.2</v>
      </c>
      <c r="B31" s="295" t="s">
        <v>606</v>
      </c>
      <c r="C31" s="594">
        <v>-9048872.2196468059</v>
      </c>
      <c r="D31" s="594">
        <v>-1834603.6800000011</v>
      </c>
      <c r="E31" s="600">
        <v>-10883475.899646807</v>
      </c>
      <c r="F31" s="594">
        <v>-4476947.4333638288</v>
      </c>
      <c r="G31" s="594">
        <v>-1278704.1399999987</v>
      </c>
      <c r="H31" s="600">
        <v>-5755651.5733638275</v>
      </c>
    </row>
    <row r="32" spans="1:8">
      <c r="A32" s="312">
        <v>15</v>
      </c>
      <c r="B32" s="316" t="s">
        <v>607</v>
      </c>
      <c r="C32" s="594">
        <v>-1859950.7756856957</v>
      </c>
      <c r="D32" s="594">
        <v>0</v>
      </c>
      <c r="E32" s="600">
        <v>-1859950.7756856957</v>
      </c>
      <c r="F32" s="594">
        <v>-906915.43015994364</v>
      </c>
      <c r="G32" s="594">
        <v>0</v>
      </c>
      <c r="H32" s="600">
        <v>-906915.43015994364</v>
      </c>
    </row>
    <row r="33" spans="1:8" ht="22.5" customHeight="1">
      <c r="A33" s="312">
        <v>16</v>
      </c>
      <c r="B33" s="293" t="s">
        <v>608</v>
      </c>
      <c r="C33" s="594"/>
      <c r="D33" s="594"/>
      <c r="E33" s="600">
        <v>0</v>
      </c>
      <c r="F33" s="594"/>
      <c r="G33" s="594"/>
      <c r="H33" s="600">
        <v>0</v>
      </c>
    </row>
    <row r="34" spans="1:8">
      <c r="A34" s="312">
        <v>17</v>
      </c>
      <c r="B34" s="316" t="s">
        <v>609</v>
      </c>
      <c r="C34" s="594">
        <v>-154740.81252430551</v>
      </c>
      <c r="D34" s="594">
        <v>27103.754644928264</v>
      </c>
      <c r="E34" s="600">
        <v>-127637.05787937724</v>
      </c>
      <c r="F34" s="594">
        <v>-3737.4527024617646</v>
      </c>
      <c r="G34" s="594">
        <v>-28166.677182461353</v>
      </c>
      <c r="H34" s="600">
        <v>-31904.129884923117</v>
      </c>
    </row>
    <row r="35" spans="1:8">
      <c r="A35" s="312">
        <v>17.100000000000001</v>
      </c>
      <c r="B35" s="295" t="s">
        <v>610</v>
      </c>
      <c r="C35" s="594">
        <v>-154740.81252430551</v>
      </c>
      <c r="D35" s="594">
        <v>27103.754644928264</v>
      </c>
      <c r="E35" s="600">
        <v>-127637.05787937724</v>
      </c>
      <c r="F35" s="594">
        <v>-3737.4527024617646</v>
      </c>
      <c r="G35" s="594">
        <v>-28166.677182461353</v>
      </c>
      <c r="H35" s="600">
        <v>-31904.129884923117</v>
      </c>
    </row>
    <row r="36" spans="1:8">
      <c r="A36" s="312">
        <v>17.2</v>
      </c>
      <c r="B36" s="295" t="s">
        <v>611</v>
      </c>
      <c r="C36" s="594"/>
      <c r="D36" s="594"/>
      <c r="E36" s="600">
        <v>0</v>
      </c>
      <c r="F36" s="594"/>
      <c r="G36" s="594"/>
      <c r="H36" s="600">
        <v>0</v>
      </c>
    </row>
    <row r="37" spans="1:8" ht="41.55" customHeight="1">
      <c r="A37" s="312">
        <v>18</v>
      </c>
      <c r="B37" s="321" t="s">
        <v>612</v>
      </c>
      <c r="C37" s="594">
        <v>-2246813.3809786784</v>
      </c>
      <c r="D37" s="594">
        <v>-148226.52234482454</v>
      </c>
      <c r="E37" s="600">
        <v>-2395039.9033235027</v>
      </c>
      <c r="F37" s="594">
        <v>-393939.11845231208</v>
      </c>
      <c r="G37" s="594">
        <v>-149366.8747942154</v>
      </c>
      <c r="H37" s="600">
        <v>-543305.99324652751</v>
      </c>
    </row>
    <row r="38" spans="1:8">
      <c r="A38" s="312">
        <v>18.100000000000001</v>
      </c>
      <c r="B38" s="322" t="s">
        <v>613</v>
      </c>
      <c r="C38" s="594"/>
      <c r="D38" s="594"/>
      <c r="E38" s="600">
        <v>0</v>
      </c>
      <c r="F38" s="594"/>
      <c r="G38" s="594"/>
      <c r="H38" s="600">
        <v>0</v>
      </c>
    </row>
    <row r="39" spans="1:8">
      <c r="A39" s="312">
        <v>18.2</v>
      </c>
      <c r="B39" s="322" t="s">
        <v>614</v>
      </c>
      <c r="C39" s="594">
        <v>-2246813.3809786784</v>
      </c>
      <c r="D39" s="594">
        <v>-148226.52234482454</v>
      </c>
      <c r="E39" s="600">
        <v>-2395039.9033235027</v>
      </c>
      <c r="F39" s="594">
        <v>-393939.11845231208</v>
      </c>
      <c r="G39" s="594">
        <v>-149366.8747942154</v>
      </c>
      <c r="H39" s="600">
        <v>-543305.99324652751</v>
      </c>
    </row>
    <row r="40" spans="1:8" ht="24.45" customHeight="1">
      <c r="A40" s="312">
        <v>19</v>
      </c>
      <c r="B40" s="321" t="s">
        <v>615</v>
      </c>
      <c r="C40" s="594"/>
      <c r="D40" s="594"/>
      <c r="E40" s="600">
        <v>0</v>
      </c>
      <c r="F40" s="594"/>
      <c r="G40" s="594"/>
      <c r="H40" s="600">
        <v>0</v>
      </c>
    </row>
    <row r="41" spans="1:8" ht="17.55" customHeight="1">
      <c r="A41" s="312">
        <v>20</v>
      </c>
      <c r="B41" s="321" t="s">
        <v>616</v>
      </c>
      <c r="C41" s="594">
        <v>400.84</v>
      </c>
      <c r="D41" s="594">
        <v>4636.92</v>
      </c>
      <c r="E41" s="600">
        <v>5037.76</v>
      </c>
      <c r="F41" s="594">
        <v>0</v>
      </c>
      <c r="G41" s="594">
        <v>0</v>
      </c>
      <c r="H41" s="600">
        <v>0</v>
      </c>
    </row>
    <row r="42" spans="1:8" ht="26.55" customHeight="1">
      <c r="A42" s="312">
        <v>21</v>
      </c>
      <c r="B42" s="321" t="s">
        <v>617</v>
      </c>
      <c r="C42" s="594"/>
      <c r="D42" s="594"/>
      <c r="E42" s="600">
        <v>0</v>
      </c>
      <c r="F42" s="594"/>
      <c r="G42" s="594"/>
      <c r="H42" s="600">
        <v>0</v>
      </c>
    </row>
    <row r="43" spans="1:8">
      <c r="A43" s="312">
        <v>22</v>
      </c>
      <c r="B43" s="323" t="s">
        <v>618</v>
      </c>
      <c r="C43" s="594">
        <v>-17224438.630203012</v>
      </c>
      <c r="D43" s="594">
        <v>-155691.27314346033</v>
      </c>
      <c r="E43" s="600">
        <v>-17380129.903346471</v>
      </c>
      <c r="F43" s="594">
        <v>-9091587.9814398289</v>
      </c>
      <c r="G43" s="594">
        <v>239819.99051567705</v>
      </c>
      <c r="H43" s="600">
        <v>-8851767.9909241516</v>
      </c>
    </row>
    <row r="44" spans="1:8">
      <c r="A44" s="312">
        <v>23</v>
      </c>
      <c r="B44" s="323" t="s">
        <v>619</v>
      </c>
      <c r="C44" s="594">
        <v>-10223.949262416738</v>
      </c>
      <c r="D44" s="594"/>
      <c r="E44" s="600">
        <v>-10223.949262416738</v>
      </c>
      <c r="F44" s="594">
        <v>-431309.7493810755</v>
      </c>
      <c r="G44" s="594"/>
      <c r="H44" s="600">
        <v>-431309.7493810755</v>
      </c>
    </row>
    <row r="45" spans="1:8">
      <c r="A45" s="312">
        <v>24</v>
      </c>
      <c r="B45" s="324" t="s">
        <v>620</v>
      </c>
      <c r="C45" s="595">
        <v>-17214214.680940595</v>
      </c>
      <c r="D45" s="595">
        <v>-155691.27314346033</v>
      </c>
      <c r="E45" s="601">
        <v>-17369905.954084054</v>
      </c>
      <c r="F45" s="595">
        <v>-8660278.2320587542</v>
      </c>
      <c r="G45" s="595">
        <v>239819.99051567705</v>
      </c>
      <c r="H45" s="600">
        <v>-8420458.2415430769</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30" zoomScale="80" zoomScaleNormal="80" workbookViewId="0">
      <selection activeCell="D51" sqref="D51"/>
    </sheetView>
  </sheetViews>
  <sheetFormatPr defaultColWidth="8.77734375" defaultRowHeight="13.8"/>
  <cols>
    <col min="1" max="1" width="8.77734375" style="513"/>
    <col min="2" max="2" width="87.6640625" style="483" bestFit="1" customWidth="1"/>
    <col min="3" max="8" width="15.44140625" style="483" customWidth="1"/>
    <col min="9" max="16384" width="8.77734375" style="483"/>
  </cols>
  <sheetData>
    <row r="1" spans="1:8">
      <c r="A1" s="122" t="s">
        <v>30</v>
      </c>
      <c r="B1" s="482" t="str">
        <f>'Info '!C2</f>
        <v>JSC Silk Bank</v>
      </c>
      <c r="C1" s="482"/>
    </row>
    <row r="2" spans="1:8">
      <c r="A2" s="122" t="s">
        <v>31</v>
      </c>
      <c r="B2" s="484">
        <f>'1. key ratios '!B2</f>
        <v>45930</v>
      </c>
      <c r="C2" s="482"/>
    </row>
    <row r="3" spans="1:8" ht="14.4" thickBot="1">
      <c r="A3" s="483"/>
    </row>
    <row r="4" spans="1:8">
      <c r="A4" s="685" t="s">
        <v>6</v>
      </c>
      <c r="B4" s="686" t="s">
        <v>94</v>
      </c>
      <c r="C4" s="687" t="s">
        <v>522</v>
      </c>
      <c r="D4" s="687"/>
      <c r="E4" s="687"/>
      <c r="F4" s="687" t="s">
        <v>523</v>
      </c>
      <c r="G4" s="687"/>
      <c r="H4" s="688"/>
    </row>
    <row r="5" spans="1:8">
      <c r="A5" s="685"/>
      <c r="B5" s="686"/>
      <c r="C5" s="311" t="s">
        <v>32</v>
      </c>
      <c r="D5" s="311" t="s">
        <v>33</v>
      </c>
      <c r="E5" s="311" t="s">
        <v>34</v>
      </c>
      <c r="F5" s="311" t="s">
        <v>32</v>
      </c>
      <c r="G5" s="311" t="s">
        <v>33</v>
      </c>
      <c r="H5" s="311" t="s">
        <v>34</v>
      </c>
    </row>
    <row r="6" spans="1:8">
      <c r="A6" s="345">
        <v>1</v>
      </c>
      <c r="B6" s="326" t="s">
        <v>621</v>
      </c>
      <c r="C6" s="515">
        <v>0</v>
      </c>
      <c r="D6" s="515">
        <v>0</v>
      </c>
      <c r="E6" s="516">
        <f t="shared" ref="E6:E43" si="0">C6+D6</f>
        <v>0</v>
      </c>
      <c r="F6" s="515">
        <v>0</v>
      </c>
      <c r="G6" s="515">
        <v>0</v>
      </c>
      <c r="H6" s="517">
        <f t="shared" ref="H6:H43" si="1">F6+G6</f>
        <v>0</v>
      </c>
    </row>
    <row r="7" spans="1:8">
      <c r="A7" s="345">
        <v>2</v>
      </c>
      <c r="B7" s="326" t="s">
        <v>183</v>
      </c>
      <c r="C7" s="515">
        <v>0</v>
      </c>
      <c r="D7" s="515">
        <v>0</v>
      </c>
      <c r="E7" s="516">
        <f t="shared" si="0"/>
        <v>0</v>
      </c>
      <c r="F7" s="515">
        <v>0</v>
      </c>
      <c r="G7" s="515">
        <v>0</v>
      </c>
      <c r="H7" s="517">
        <f t="shared" si="1"/>
        <v>0</v>
      </c>
    </row>
    <row r="8" spans="1:8">
      <c r="A8" s="345">
        <v>3</v>
      </c>
      <c r="B8" s="326" t="s">
        <v>193</v>
      </c>
      <c r="C8" s="515">
        <v>459200</v>
      </c>
      <c r="D8" s="515">
        <v>965687200</v>
      </c>
      <c r="E8" s="516">
        <f t="shared" si="0"/>
        <v>966146400</v>
      </c>
      <c r="F8" s="515">
        <v>404000</v>
      </c>
      <c r="G8" s="515">
        <v>1394057790</v>
      </c>
      <c r="H8" s="517">
        <f t="shared" si="1"/>
        <v>1394461790</v>
      </c>
    </row>
    <row r="9" spans="1:8">
      <c r="A9" s="345">
        <v>3.1</v>
      </c>
      <c r="B9" s="325" t="s">
        <v>184</v>
      </c>
      <c r="C9" s="515">
        <v>459200</v>
      </c>
      <c r="D9" s="515">
        <v>965687200</v>
      </c>
      <c r="E9" s="516">
        <f t="shared" si="0"/>
        <v>966146400</v>
      </c>
      <c r="F9" s="515">
        <v>404000</v>
      </c>
      <c r="G9" s="515">
        <v>1394057790</v>
      </c>
      <c r="H9" s="517">
        <f t="shared" si="1"/>
        <v>1394461790</v>
      </c>
    </row>
    <row r="10" spans="1:8">
      <c r="A10" s="345">
        <v>3.2</v>
      </c>
      <c r="B10" s="325" t="s">
        <v>180</v>
      </c>
      <c r="C10" s="515">
        <v>0</v>
      </c>
      <c r="D10" s="515">
        <v>0</v>
      </c>
      <c r="E10" s="516">
        <f t="shared" si="0"/>
        <v>0</v>
      </c>
      <c r="F10" s="515">
        <v>0</v>
      </c>
      <c r="G10" s="515">
        <v>0</v>
      </c>
      <c r="H10" s="517">
        <f t="shared" si="1"/>
        <v>0</v>
      </c>
    </row>
    <row r="11" spans="1:8">
      <c r="A11" s="345">
        <v>4</v>
      </c>
      <c r="B11" s="326" t="s">
        <v>182</v>
      </c>
      <c r="C11" s="515">
        <v>153000</v>
      </c>
      <c r="D11" s="515">
        <v>0</v>
      </c>
      <c r="E11" s="516">
        <f t="shared" si="0"/>
        <v>153000</v>
      </c>
      <c r="F11" s="515">
        <v>0</v>
      </c>
      <c r="G11" s="515">
        <v>0</v>
      </c>
      <c r="H11" s="517">
        <f t="shared" si="1"/>
        <v>0</v>
      </c>
    </row>
    <row r="12" spans="1:8">
      <c r="A12" s="345">
        <v>4.0999999999999996</v>
      </c>
      <c r="B12" s="325" t="s">
        <v>166</v>
      </c>
      <c r="C12" s="515">
        <v>153000</v>
      </c>
      <c r="D12" s="515">
        <v>0</v>
      </c>
      <c r="E12" s="516">
        <f t="shared" si="0"/>
        <v>153000</v>
      </c>
      <c r="F12" s="515">
        <v>0</v>
      </c>
      <c r="G12" s="515">
        <v>0</v>
      </c>
      <c r="H12" s="517">
        <f t="shared" si="1"/>
        <v>0</v>
      </c>
    </row>
    <row r="13" spans="1:8">
      <c r="A13" s="345">
        <v>4.2</v>
      </c>
      <c r="B13" s="325" t="s">
        <v>167</v>
      </c>
      <c r="C13" s="515">
        <v>0</v>
      </c>
      <c r="D13" s="515">
        <v>0</v>
      </c>
      <c r="E13" s="516">
        <f t="shared" si="0"/>
        <v>0</v>
      </c>
      <c r="F13" s="515">
        <v>0</v>
      </c>
      <c r="G13" s="515">
        <v>0</v>
      </c>
      <c r="H13" s="517">
        <f t="shared" si="1"/>
        <v>0</v>
      </c>
    </row>
    <row r="14" spans="1:8">
      <c r="A14" s="345">
        <v>5</v>
      </c>
      <c r="B14" s="326" t="s">
        <v>192</v>
      </c>
      <c r="C14" s="515">
        <v>770487.62</v>
      </c>
      <c r="D14" s="515">
        <v>136078044.28999999</v>
      </c>
      <c r="E14" s="516">
        <f t="shared" si="0"/>
        <v>136848531.91</v>
      </c>
      <c r="F14" s="515">
        <v>812533.13</v>
      </c>
      <c r="G14" s="515">
        <v>170779702.59</v>
      </c>
      <c r="H14" s="517">
        <f t="shared" si="1"/>
        <v>171592235.72</v>
      </c>
    </row>
    <row r="15" spans="1:8">
      <c r="A15" s="345">
        <v>5.0999999999999996</v>
      </c>
      <c r="B15" s="327" t="s">
        <v>170</v>
      </c>
      <c r="C15" s="515">
        <v>770487.62</v>
      </c>
      <c r="D15" s="515">
        <v>1400173.29</v>
      </c>
      <c r="E15" s="516">
        <f t="shared" si="0"/>
        <v>2170660.91</v>
      </c>
      <c r="F15" s="515">
        <v>812533.13</v>
      </c>
      <c r="G15" s="515">
        <v>3164792.08</v>
      </c>
      <c r="H15" s="517">
        <f t="shared" si="1"/>
        <v>3977325.21</v>
      </c>
    </row>
    <row r="16" spans="1:8">
      <c r="A16" s="345">
        <v>5.2</v>
      </c>
      <c r="B16" s="327" t="s">
        <v>169</v>
      </c>
      <c r="C16" s="515">
        <v>0</v>
      </c>
      <c r="D16" s="515">
        <v>0</v>
      </c>
      <c r="E16" s="516">
        <f t="shared" si="0"/>
        <v>0</v>
      </c>
      <c r="F16" s="515">
        <v>0</v>
      </c>
      <c r="G16" s="515">
        <v>0</v>
      </c>
      <c r="H16" s="517">
        <f t="shared" si="1"/>
        <v>0</v>
      </c>
    </row>
    <row r="17" spans="1:8">
      <c r="A17" s="345">
        <v>5.3</v>
      </c>
      <c r="B17" s="327" t="s">
        <v>168</v>
      </c>
      <c r="C17" s="515">
        <v>0</v>
      </c>
      <c r="D17" s="515">
        <v>106346260.91999999</v>
      </c>
      <c r="E17" s="516">
        <f t="shared" si="0"/>
        <v>106346260.91999999</v>
      </c>
      <c r="F17" s="515">
        <v>0</v>
      </c>
      <c r="G17" s="515">
        <v>151867134.72</v>
      </c>
      <c r="H17" s="517">
        <f t="shared" si="1"/>
        <v>151867134.72</v>
      </c>
    </row>
    <row r="18" spans="1:8">
      <c r="A18" s="345" t="s">
        <v>15</v>
      </c>
      <c r="B18" s="328" t="s">
        <v>36</v>
      </c>
      <c r="C18" s="515">
        <v>0</v>
      </c>
      <c r="D18" s="515">
        <v>46203324.399999999</v>
      </c>
      <c r="E18" s="516">
        <f t="shared" si="0"/>
        <v>46203324.399999999</v>
      </c>
      <c r="F18" s="515">
        <v>0</v>
      </c>
      <c r="G18" s="515">
        <v>44597653.539999999</v>
      </c>
      <c r="H18" s="517">
        <f t="shared" si="1"/>
        <v>44597653.539999999</v>
      </c>
    </row>
    <row r="19" spans="1:8">
      <c r="A19" s="345" t="s">
        <v>16</v>
      </c>
      <c r="B19" s="328" t="s">
        <v>37</v>
      </c>
      <c r="C19" s="515">
        <v>0</v>
      </c>
      <c r="D19" s="515">
        <v>17807651.199999999</v>
      </c>
      <c r="E19" s="516">
        <f t="shared" si="0"/>
        <v>17807651.199999999</v>
      </c>
      <c r="F19" s="515">
        <v>0</v>
      </c>
      <c r="G19" s="515">
        <v>28598793.93</v>
      </c>
      <c r="H19" s="517">
        <f t="shared" si="1"/>
        <v>28598793.93</v>
      </c>
    </row>
    <row r="20" spans="1:8">
      <c r="A20" s="345" t="s">
        <v>17</v>
      </c>
      <c r="B20" s="328" t="s">
        <v>38</v>
      </c>
      <c r="C20" s="515">
        <v>0</v>
      </c>
      <c r="D20" s="515">
        <v>1679456</v>
      </c>
      <c r="E20" s="516">
        <f t="shared" si="0"/>
        <v>1679456</v>
      </c>
      <c r="F20" s="515">
        <v>0</v>
      </c>
      <c r="G20" s="515">
        <v>1861655.4</v>
      </c>
      <c r="H20" s="517">
        <f t="shared" si="1"/>
        <v>1861655.4</v>
      </c>
    </row>
    <row r="21" spans="1:8">
      <c r="A21" s="345" t="s">
        <v>18</v>
      </c>
      <c r="B21" s="328" t="s">
        <v>39</v>
      </c>
      <c r="C21" s="515">
        <v>0</v>
      </c>
      <c r="D21" s="515">
        <v>40655829.32</v>
      </c>
      <c r="E21" s="516">
        <f t="shared" si="0"/>
        <v>40655829.32</v>
      </c>
      <c r="F21" s="515">
        <v>0</v>
      </c>
      <c r="G21" s="515">
        <v>76809031.849999994</v>
      </c>
      <c r="H21" s="517">
        <f t="shared" si="1"/>
        <v>76809031.849999994</v>
      </c>
    </row>
    <row r="22" spans="1:8">
      <c r="A22" s="345" t="s">
        <v>19</v>
      </c>
      <c r="B22" s="328" t="s">
        <v>40</v>
      </c>
      <c r="C22" s="515">
        <v>0</v>
      </c>
      <c r="D22" s="515">
        <v>0</v>
      </c>
      <c r="E22" s="516">
        <f t="shared" si="0"/>
        <v>0</v>
      </c>
      <c r="F22" s="515">
        <v>0</v>
      </c>
      <c r="G22" s="515">
        <v>0</v>
      </c>
      <c r="H22" s="517">
        <f t="shared" si="1"/>
        <v>0</v>
      </c>
    </row>
    <row r="23" spans="1:8">
      <c r="A23" s="345">
        <v>5.4</v>
      </c>
      <c r="B23" s="327" t="s">
        <v>171</v>
      </c>
      <c r="C23" s="515">
        <v>0</v>
      </c>
      <c r="D23" s="515">
        <v>28331610.079999998</v>
      </c>
      <c r="E23" s="516">
        <f t="shared" si="0"/>
        <v>28331610.079999998</v>
      </c>
      <c r="F23" s="515">
        <v>0</v>
      </c>
      <c r="G23" s="515">
        <v>15747775.789999999</v>
      </c>
      <c r="H23" s="517">
        <f t="shared" si="1"/>
        <v>15747775.789999999</v>
      </c>
    </row>
    <row r="24" spans="1:8">
      <c r="A24" s="345">
        <v>5.5</v>
      </c>
      <c r="B24" s="327" t="s">
        <v>172</v>
      </c>
      <c r="C24" s="515">
        <v>0</v>
      </c>
      <c r="D24" s="515">
        <v>0</v>
      </c>
      <c r="E24" s="516">
        <f t="shared" si="0"/>
        <v>0</v>
      </c>
      <c r="F24" s="515">
        <v>0</v>
      </c>
      <c r="G24" s="515">
        <v>0</v>
      </c>
      <c r="H24" s="517">
        <f t="shared" si="1"/>
        <v>0</v>
      </c>
    </row>
    <row r="25" spans="1:8">
      <c r="A25" s="345">
        <v>5.6</v>
      </c>
      <c r="B25" s="327" t="s">
        <v>173</v>
      </c>
      <c r="C25" s="515">
        <v>0</v>
      </c>
      <c r="D25" s="515">
        <v>0</v>
      </c>
      <c r="E25" s="516">
        <f t="shared" si="0"/>
        <v>0</v>
      </c>
      <c r="F25" s="515">
        <v>0</v>
      </c>
      <c r="G25" s="515">
        <v>0</v>
      </c>
      <c r="H25" s="517">
        <f t="shared" si="1"/>
        <v>0</v>
      </c>
    </row>
    <row r="26" spans="1:8">
      <c r="A26" s="345">
        <v>5.7</v>
      </c>
      <c r="B26" s="327" t="s">
        <v>40</v>
      </c>
      <c r="C26" s="515">
        <v>0</v>
      </c>
      <c r="D26" s="515">
        <v>0</v>
      </c>
      <c r="E26" s="516">
        <f t="shared" si="0"/>
        <v>0</v>
      </c>
      <c r="F26" s="515">
        <v>0</v>
      </c>
      <c r="G26" s="515">
        <v>0</v>
      </c>
      <c r="H26" s="517">
        <f t="shared" si="1"/>
        <v>0</v>
      </c>
    </row>
    <row r="27" spans="1:8">
      <c r="A27" s="345">
        <v>6</v>
      </c>
      <c r="B27" s="518" t="s">
        <v>622</v>
      </c>
      <c r="C27" s="515">
        <v>17040961.34</v>
      </c>
      <c r="D27" s="515">
        <v>0</v>
      </c>
      <c r="E27" s="516">
        <f t="shared" si="0"/>
        <v>17040961.34</v>
      </c>
      <c r="F27" s="515">
        <v>1864291.54</v>
      </c>
      <c r="G27" s="515">
        <v>2134428.4</v>
      </c>
      <c r="H27" s="517">
        <f t="shared" si="1"/>
        <v>3998719.94</v>
      </c>
    </row>
    <row r="28" spans="1:8">
      <c r="A28" s="345">
        <v>7</v>
      </c>
      <c r="B28" s="518" t="s">
        <v>623</v>
      </c>
      <c r="C28" s="515">
        <v>824578.63</v>
      </c>
      <c r="D28" s="515">
        <v>27088</v>
      </c>
      <c r="E28" s="516">
        <f t="shared" si="0"/>
        <v>851666.63</v>
      </c>
      <c r="F28" s="515">
        <v>3800860.93</v>
      </c>
      <c r="G28" s="515">
        <v>5640051.8200000003</v>
      </c>
      <c r="H28" s="517">
        <f t="shared" si="1"/>
        <v>9440912.75</v>
      </c>
    </row>
    <row r="29" spans="1:8">
      <c r="A29" s="345">
        <v>8</v>
      </c>
      <c r="B29" s="518" t="s">
        <v>181</v>
      </c>
      <c r="C29" s="515">
        <v>0</v>
      </c>
      <c r="D29" s="515">
        <v>0</v>
      </c>
      <c r="E29" s="516">
        <f t="shared" si="0"/>
        <v>0</v>
      </c>
      <c r="F29" s="515">
        <v>0</v>
      </c>
      <c r="G29" s="515">
        <v>0</v>
      </c>
      <c r="H29" s="517">
        <f t="shared" si="1"/>
        <v>0</v>
      </c>
    </row>
    <row r="30" spans="1:8">
      <c r="A30" s="345">
        <v>9</v>
      </c>
      <c r="B30" s="519" t="s">
        <v>198</v>
      </c>
      <c r="C30" s="515">
        <v>2998700</v>
      </c>
      <c r="D30" s="515">
        <v>24379200</v>
      </c>
      <c r="E30" s="516">
        <f t="shared" si="0"/>
        <v>27377900</v>
      </c>
      <c r="F30" s="515">
        <v>0</v>
      </c>
      <c r="G30" s="515">
        <v>32756400</v>
      </c>
      <c r="H30" s="517">
        <f t="shared" si="1"/>
        <v>32756400</v>
      </c>
    </row>
    <row r="31" spans="1:8">
      <c r="A31" s="345">
        <v>9.1</v>
      </c>
      <c r="B31" s="329" t="s">
        <v>188</v>
      </c>
      <c r="C31" s="515">
        <v>0</v>
      </c>
      <c r="D31" s="515">
        <v>0</v>
      </c>
      <c r="E31" s="516">
        <f t="shared" si="0"/>
        <v>0</v>
      </c>
      <c r="F31" s="515">
        <v>0</v>
      </c>
      <c r="G31" s="515">
        <v>0</v>
      </c>
      <c r="H31" s="517">
        <f t="shared" si="1"/>
        <v>0</v>
      </c>
    </row>
    <row r="32" spans="1:8">
      <c r="A32" s="345">
        <v>9.1999999999999993</v>
      </c>
      <c r="B32" s="329" t="s">
        <v>189</v>
      </c>
      <c r="C32" s="515">
        <v>2998700</v>
      </c>
      <c r="D32" s="515">
        <v>24379200</v>
      </c>
      <c r="E32" s="516">
        <f t="shared" si="0"/>
        <v>27377900</v>
      </c>
      <c r="F32" s="515">
        <v>0</v>
      </c>
      <c r="G32" s="515">
        <v>32756400</v>
      </c>
      <c r="H32" s="517">
        <f t="shared" si="1"/>
        <v>32756400</v>
      </c>
    </row>
    <row r="33" spans="1:8">
      <c r="A33" s="345">
        <v>9.3000000000000007</v>
      </c>
      <c r="B33" s="329" t="s">
        <v>185</v>
      </c>
      <c r="C33" s="515">
        <v>0</v>
      </c>
      <c r="D33" s="515">
        <v>0</v>
      </c>
      <c r="E33" s="516">
        <f t="shared" si="0"/>
        <v>0</v>
      </c>
      <c r="F33" s="515">
        <v>0</v>
      </c>
      <c r="G33" s="515">
        <v>0</v>
      </c>
      <c r="H33" s="517">
        <f t="shared" si="1"/>
        <v>0</v>
      </c>
    </row>
    <row r="34" spans="1:8">
      <c r="A34" s="345">
        <v>9.4</v>
      </c>
      <c r="B34" s="329" t="s">
        <v>186</v>
      </c>
      <c r="C34" s="515">
        <v>0</v>
      </c>
      <c r="D34" s="515">
        <v>0</v>
      </c>
      <c r="E34" s="516">
        <f t="shared" si="0"/>
        <v>0</v>
      </c>
      <c r="F34" s="515">
        <v>0</v>
      </c>
      <c r="G34" s="515">
        <v>0</v>
      </c>
      <c r="H34" s="517">
        <f t="shared" si="1"/>
        <v>0</v>
      </c>
    </row>
    <row r="35" spans="1:8">
      <c r="A35" s="345">
        <v>9.5</v>
      </c>
      <c r="B35" s="329" t="s">
        <v>187</v>
      </c>
      <c r="C35" s="515">
        <v>0</v>
      </c>
      <c r="D35" s="515">
        <v>0</v>
      </c>
      <c r="E35" s="516">
        <f t="shared" si="0"/>
        <v>0</v>
      </c>
      <c r="F35" s="515">
        <v>0</v>
      </c>
      <c r="G35" s="515">
        <v>0</v>
      </c>
      <c r="H35" s="517">
        <f t="shared" si="1"/>
        <v>0</v>
      </c>
    </row>
    <row r="36" spans="1:8">
      <c r="A36" s="345">
        <v>9.6</v>
      </c>
      <c r="B36" s="329" t="s">
        <v>190</v>
      </c>
      <c r="C36" s="515">
        <v>0</v>
      </c>
      <c r="D36" s="515">
        <v>0</v>
      </c>
      <c r="E36" s="516">
        <f t="shared" si="0"/>
        <v>0</v>
      </c>
      <c r="F36" s="515">
        <v>0</v>
      </c>
      <c r="G36" s="515">
        <v>0</v>
      </c>
      <c r="H36" s="517">
        <f t="shared" si="1"/>
        <v>0</v>
      </c>
    </row>
    <row r="37" spans="1:8">
      <c r="A37" s="345">
        <v>9.6999999999999993</v>
      </c>
      <c r="B37" s="329" t="s">
        <v>191</v>
      </c>
      <c r="C37" s="515">
        <v>0</v>
      </c>
      <c r="D37" s="515">
        <v>0</v>
      </c>
      <c r="E37" s="516">
        <f t="shared" si="0"/>
        <v>0</v>
      </c>
      <c r="F37" s="515">
        <v>0</v>
      </c>
      <c r="G37" s="515">
        <v>0</v>
      </c>
      <c r="H37" s="517">
        <f t="shared" si="1"/>
        <v>0</v>
      </c>
    </row>
    <row r="38" spans="1:8">
      <c r="A38" s="345">
        <v>10</v>
      </c>
      <c r="B38" s="326" t="s">
        <v>194</v>
      </c>
      <c r="C38" s="522">
        <v>5088977.2499999963</v>
      </c>
      <c r="D38" s="522">
        <v>5348076.7499999991</v>
      </c>
      <c r="E38" s="520">
        <f t="shared" si="0"/>
        <v>10437053.999999996</v>
      </c>
      <c r="F38" s="522">
        <v>3919006.85</v>
      </c>
      <c r="G38" s="522">
        <v>3315043.06</v>
      </c>
      <c r="H38" s="517">
        <f t="shared" si="1"/>
        <v>7234049.9100000001</v>
      </c>
    </row>
    <row r="39" spans="1:8">
      <c r="A39" s="345">
        <v>10.1</v>
      </c>
      <c r="B39" s="329" t="s">
        <v>195</v>
      </c>
      <c r="C39" s="515">
        <v>106167.87000000001</v>
      </c>
      <c r="D39" s="515">
        <v>169.26</v>
      </c>
      <c r="E39" s="516">
        <f t="shared" si="0"/>
        <v>106337.13</v>
      </c>
      <c r="F39" s="515">
        <v>135341.85</v>
      </c>
      <c r="G39" s="515">
        <v>168365.06</v>
      </c>
      <c r="H39" s="517">
        <f t="shared" si="1"/>
        <v>303706.91000000003</v>
      </c>
    </row>
    <row r="40" spans="1:8">
      <c r="A40" s="345">
        <v>10.199999999999999</v>
      </c>
      <c r="B40" s="329" t="s">
        <v>196</v>
      </c>
      <c r="C40" s="515">
        <v>2309035.7299999986</v>
      </c>
      <c r="D40" s="515">
        <v>2451573.2699999986</v>
      </c>
      <c r="E40" s="516">
        <f t="shared" si="0"/>
        <v>4760608.9999999972</v>
      </c>
      <c r="F40" s="515">
        <v>1564577</v>
      </c>
      <c r="G40" s="515">
        <v>2244550</v>
      </c>
      <c r="H40" s="517">
        <f t="shared" si="1"/>
        <v>3809127</v>
      </c>
    </row>
    <row r="41" spans="1:8">
      <c r="A41" s="345">
        <v>10.3</v>
      </c>
      <c r="B41" s="329" t="s">
        <v>199</v>
      </c>
      <c r="C41" s="515">
        <v>556241.8899999999</v>
      </c>
      <c r="D41" s="515">
        <v>284310.37</v>
      </c>
      <c r="E41" s="516">
        <f t="shared" si="0"/>
        <v>840552.25999999989</v>
      </c>
      <c r="F41" s="515">
        <v>401055</v>
      </c>
      <c r="G41" s="515">
        <v>286755</v>
      </c>
      <c r="H41" s="517">
        <f t="shared" si="1"/>
        <v>687810</v>
      </c>
    </row>
    <row r="42" spans="1:8" ht="26.4">
      <c r="A42" s="345">
        <v>10.4</v>
      </c>
      <c r="B42" s="329" t="s">
        <v>200</v>
      </c>
      <c r="C42" s="515">
        <v>2117531.7599999979</v>
      </c>
      <c r="D42" s="515">
        <v>2612023.8500000006</v>
      </c>
      <c r="E42" s="516">
        <f t="shared" si="0"/>
        <v>4729555.6099999985</v>
      </c>
      <c r="F42" s="515">
        <v>1818033</v>
      </c>
      <c r="G42" s="515">
        <v>615373</v>
      </c>
      <c r="H42" s="517">
        <f t="shared" si="1"/>
        <v>2433406</v>
      </c>
    </row>
    <row r="43" spans="1:8" ht="14.4" thickBot="1">
      <c r="A43" s="345">
        <v>11</v>
      </c>
      <c r="B43" s="103" t="s">
        <v>197</v>
      </c>
      <c r="C43" s="515">
        <v>0</v>
      </c>
      <c r="D43" s="515">
        <v>0</v>
      </c>
      <c r="E43" s="516">
        <f t="shared" si="0"/>
        <v>0</v>
      </c>
      <c r="F43" s="515">
        <v>0</v>
      </c>
      <c r="G43" s="515">
        <v>0</v>
      </c>
      <c r="H43" s="517">
        <f t="shared" si="1"/>
        <v>0</v>
      </c>
    </row>
    <row r="44" spans="1:8">
      <c r="C44" s="330"/>
      <c r="D44" s="330"/>
      <c r="E44" s="330"/>
      <c r="F44" s="330"/>
      <c r="G44" s="330"/>
      <c r="H44" s="330"/>
    </row>
    <row r="45" spans="1:8">
      <c r="C45" s="330"/>
      <c r="D45" s="330"/>
      <c r="E45" s="330"/>
      <c r="F45" s="330"/>
      <c r="G45" s="330"/>
      <c r="H45" s="330"/>
    </row>
    <row r="46" spans="1:8">
      <c r="C46" s="330"/>
      <c r="D46" s="330"/>
      <c r="E46" s="330"/>
      <c r="F46" s="330"/>
      <c r="G46" s="330"/>
      <c r="H46" s="330"/>
    </row>
    <row r="47" spans="1:8">
      <c r="C47" s="330"/>
      <c r="D47" s="330"/>
      <c r="E47" s="330"/>
      <c r="F47" s="330"/>
      <c r="G47" s="330"/>
      <c r="H47" s="330"/>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D23" sqref="D23"/>
    </sheetView>
  </sheetViews>
  <sheetFormatPr defaultColWidth="9.21875" defaultRowHeight="13.2"/>
  <cols>
    <col min="1" max="1" width="9.5546875" style="4" bestFit="1" customWidth="1"/>
    <col min="2" max="2" width="79.77734375" style="4" customWidth="1"/>
    <col min="3" max="4" width="11.5546875" style="4" customWidth="1"/>
    <col min="5" max="7" width="11.5546875" style="18" customWidth="1"/>
    <col min="8" max="11" width="9.77734375" style="18" customWidth="1"/>
    <col min="12" max="16384" width="9.21875" style="18"/>
  </cols>
  <sheetData>
    <row r="1" spans="1:7">
      <c r="A1" s="2" t="s">
        <v>30</v>
      </c>
      <c r="B1" s="3" t="str">
        <f>'Info '!C2</f>
        <v>JSC Silk Bank</v>
      </c>
      <c r="C1" s="3"/>
    </row>
    <row r="2" spans="1:7">
      <c r="A2" s="2" t="s">
        <v>31</v>
      </c>
      <c r="B2" s="566">
        <f>'1. key ratios '!B2</f>
        <v>45930</v>
      </c>
      <c r="C2" s="3"/>
    </row>
    <row r="3" spans="1:7">
      <c r="A3" s="2"/>
      <c r="B3" s="3"/>
      <c r="C3" s="3"/>
    </row>
    <row r="4" spans="1:7" ht="15" customHeight="1" thickBot="1">
      <c r="A4" s="4" t="s">
        <v>96</v>
      </c>
      <c r="B4" s="80" t="s">
        <v>174</v>
      </c>
      <c r="C4" s="21" t="s">
        <v>35</v>
      </c>
    </row>
    <row r="5" spans="1:7" ht="15" customHeight="1">
      <c r="A5" s="120" t="s">
        <v>6</v>
      </c>
      <c r="B5" s="121"/>
      <c r="C5" s="239" t="str">
        <f>INT((MONTH($B$2))/3)&amp;"Q"&amp;"-"&amp;YEAR($B$2)</f>
        <v>3Q-2025</v>
      </c>
      <c r="D5" s="239" t="str">
        <f>IF(INT(MONTH($B$2))=3, "4"&amp;"Q"&amp;"-"&amp;YEAR($B$2)-1, IF(INT(MONTH($B$2))=6, "1"&amp;"Q"&amp;"-"&amp;YEAR($B$2), IF(INT(MONTH($B$2))=9, "2"&amp;"Q"&amp;"-"&amp;YEAR($B$2),IF(INT(MONTH($B$2))=12, "3"&amp;"Q"&amp;"-"&amp;YEAR($B$2), 0))))</f>
        <v>2Q-2025</v>
      </c>
      <c r="E5" s="239" t="str">
        <f>IF(INT(MONTH($B$2))=3, "3"&amp;"Q"&amp;"-"&amp;YEAR($B$2)-1, IF(INT(MONTH($B$2))=6, "4"&amp;"Q"&amp;"-"&amp;YEAR($B$2)-1, IF(INT(MONTH($B$2))=9, "1"&amp;"Q"&amp;"-"&amp;YEAR($B$2),IF(INT(MONTH($B$2))=12, "2"&amp;"Q"&amp;"-"&amp;YEAR($B$2), 0))))</f>
        <v>1Q-2025</v>
      </c>
      <c r="F5" s="239" t="str">
        <f>IF(INT(MONTH($B$2))=3, "2"&amp;"Q"&amp;"-"&amp;YEAR($B$2)-1, IF(INT(MONTH($B$2))=6, "3"&amp;"Q"&amp;"-"&amp;YEAR($B$2)-1, IF(INT(MONTH($B$2))=9, "4"&amp;"Q"&amp;"-"&amp;YEAR($B$2)-1,IF(INT(MONTH($B$2))=12, "1"&amp;"Q"&amp;"-"&amp;YEAR($B$2), 0))))</f>
        <v>4Q-2024</v>
      </c>
      <c r="G5" s="240" t="str">
        <f>IF(INT(MONTH($B$2))=3, "1"&amp;"Q"&amp;"-"&amp;YEAR($B$2)-1, IF(INT(MONTH($B$2))=6, "2"&amp;"Q"&amp;"-"&amp;YEAR($B$2)-1, IF(INT(MONTH($B$2))=9, "3"&amp;"Q"&amp;"-"&amp;YEAR($B$2)-1,IF(INT(MONTH($B$2))=12, "4"&amp;"Q"&amp;"-"&amp;YEAR($B$2)-1, 0))))</f>
        <v>3Q-2024</v>
      </c>
    </row>
    <row r="6" spans="1:7" ht="15" customHeight="1">
      <c r="A6" s="22">
        <v>1</v>
      </c>
      <c r="B6" s="200" t="s">
        <v>178</v>
      </c>
      <c r="C6" s="231">
        <f>C7+C9+C10</f>
        <v>148642302.87270808</v>
      </c>
      <c r="D6" s="233">
        <f>D7+D9+D10</f>
        <v>172542766.40225288</v>
      </c>
      <c r="E6" s="202">
        <f t="shared" ref="E6:G6" si="0">E7+E9+E10</f>
        <v>167463265.40874037</v>
      </c>
      <c r="F6" s="231">
        <f t="shared" si="0"/>
        <v>181360783.88618305</v>
      </c>
      <c r="G6" s="236">
        <f t="shared" si="0"/>
        <v>159700294.78556013</v>
      </c>
    </row>
    <row r="7" spans="1:7" ht="15" customHeight="1">
      <c r="A7" s="22">
        <v>1.1000000000000001</v>
      </c>
      <c r="B7" s="200" t="s">
        <v>745</v>
      </c>
      <c r="C7" s="232">
        <v>146484655.09116799</v>
      </c>
      <c r="D7" s="234">
        <v>165584103.08941412</v>
      </c>
      <c r="E7" s="232">
        <v>160349597.18862849</v>
      </c>
      <c r="F7" s="232">
        <v>174839003.45347792</v>
      </c>
      <c r="G7" s="237">
        <v>154330837.78556013</v>
      </c>
    </row>
    <row r="8" spans="1:7">
      <c r="A8" s="22" t="s">
        <v>14</v>
      </c>
      <c r="B8" s="200" t="s">
        <v>95</v>
      </c>
      <c r="C8" s="232"/>
      <c r="D8" s="234"/>
      <c r="E8" s="232"/>
      <c r="F8" s="232"/>
      <c r="G8" s="237"/>
    </row>
    <row r="9" spans="1:7" ht="15" customHeight="1">
      <c r="A9" s="22">
        <v>1.2</v>
      </c>
      <c r="B9" s="201" t="s">
        <v>94</v>
      </c>
      <c r="C9" s="232">
        <v>286628.37673829147</v>
      </c>
      <c r="D9" s="234">
        <v>4960405.2892759386</v>
      </c>
      <c r="E9" s="232">
        <v>6164403.5602633301</v>
      </c>
      <c r="F9" s="232">
        <v>5511332.4327051211</v>
      </c>
      <c r="G9" s="237">
        <v>4714329</v>
      </c>
    </row>
    <row r="10" spans="1:7" ht="15" customHeight="1">
      <c r="A10" s="22">
        <v>1.3</v>
      </c>
      <c r="B10" s="200" t="s">
        <v>28</v>
      </c>
      <c r="C10" s="232">
        <v>1871019.4048018074</v>
      </c>
      <c r="D10" s="234">
        <v>1998258.0235628074</v>
      </c>
      <c r="E10" s="232">
        <v>949264.65984853276</v>
      </c>
      <c r="F10" s="232">
        <v>1010448</v>
      </c>
      <c r="G10" s="237">
        <v>655128</v>
      </c>
    </row>
    <row r="11" spans="1:7" ht="15" customHeight="1">
      <c r="A11" s="22">
        <v>2</v>
      </c>
      <c r="B11" s="200" t="s">
        <v>175</v>
      </c>
      <c r="C11" s="232">
        <v>572800.80910943798</v>
      </c>
      <c r="D11" s="234">
        <v>2161740.4267189819</v>
      </c>
      <c r="E11" s="232">
        <v>930743.94357080269</v>
      </c>
      <c r="F11" s="232">
        <v>598178.90912198694</v>
      </c>
      <c r="G11" s="237">
        <v>284011.43371421</v>
      </c>
    </row>
    <row r="12" spans="1:7" ht="15" customHeight="1">
      <c r="A12" s="22">
        <v>3</v>
      </c>
      <c r="B12" s="200" t="s">
        <v>176</v>
      </c>
      <c r="C12" s="232">
        <v>11330379.510855546</v>
      </c>
      <c r="D12" s="234">
        <v>11330379.510855546</v>
      </c>
      <c r="E12" s="232">
        <v>11330379.510855546</v>
      </c>
      <c r="F12" s="232">
        <v>11330379.510855546</v>
      </c>
      <c r="G12" s="237">
        <v>9176496.3328977302</v>
      </c>
    </row>
    <row r="13" spans="1:7" ht="15" customHeight="1" thickBot="1">
      <c r="A13" s="24">
        <v>4</v>
      </c>
      <c r="B13" s="25" t="s">
        <v>177</v>
      </c>
      <c r="C13" s="203">
        <f>C6+C11+C12</f>
        <v>160545483.19267309</v>
      </c>
      <c r="D13" s="235">
        <f>D6+D11+D12</f>
        <v>186034886.33982742</v>
      </c>
      <c r="E13" s="204">
        <f t="shared" ref="E13:G13" si="1">E6+E11+E12</f>
        <v>179724388.86316672</v>
      </c>
      <c r="F13" s="203">
        <f t="shared" si="1"/>
        <v>193289342.3061606</v>
      </c>
      <c r="G13" s="238">
        <f t="shared" si="1"/>
        <v>169160802.55217206</v>
      </c>
    </row>
    <row r="14" spans="1:7">
      <c r="B14" s="28"/>
    </row>
    <row r="15" spans="1:7">
      <c r="B15" s="28"/>
    </row>
    <row r="16" spans="1:7">
      <c r="B16" s="28"/>
    </row>
    <row r="17" s="18" customFormat="1" ht="10.199999999999999"/>
    <row r="18" s="18" customFormat="1" ht="10.199999999999999"/>
    <row r="19" s="18" customFormat="1" ht="10.199999999999999"/>
    <row r="20" s="18" customFormat="1" ht="10.199999999999999"/>
    <row r="21" s="18" customFormat="1" ht="10.199999999999999"/>
    <row r="22" s="18" customFormat="1" ht="10.199999999999999"/>
    <row r="23" s="18" customFormat="1" ht="10.199999999999999"/>
    <row r="24" s="18" customFormat="1" ht="10.199999999999999"/>
    <row r="25" s="18" customFormat="1" ht="10.199999999999999"/>
    <row r="26" s="18" customFormat="1" ht="10.199999999999999"/>
    <row r="27" s="18" customFormat="1" ht="10.199999999999999"/>
    <row r="28" s="18" customFormat="1" ht="10.199999999999999"/>
    <row r="29" s="18"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5"/>
  <sheetViews>
    <sheetView zoomScaleNormal="100" workbookViewId="0">
      <pane xSplit="1" ySplit="4" topLeftCell="B22" activePane="bottomRight" state="frozen"/>
      <selection activeCell="B19" sqref="B19"/>
      <selection pane="topRight" activeCell="B19" sqref="B19"/>
      <selection pane="bottomLeft" activeCell="B19" sqref="B19"/>
      <selection pane="bottomRight" activeCell="H15" sqref="H15"/>
    </sheetView>
  </sheetViews>
  <sheetFormatPr defaultColWidth="9.21875" defaultRowHeight="13.8"/>
  <cols>
    <col min="1" max="1" width="9.5546875" style="4" bestFit="1" customWidth="1"/>
    <col min="2" max="2" width="65.5546875" style="4" customWidth="1"/>
    <col min="3" max="3" width="34.77734375" style="4" customWidth="1"/>
    <col min="4" max="16384" width="9.21875" style="5"/>
  </cols>
  <sheetData>
    <row r="1" spans="1:8">
      <c r="A1" s="2" t="s">
        <v>30</v>
      </c>
      <c r="B1" s="3" t="s">
        <v>754</v>
      </c>
    </row>
    <row r="2" spans="1:8">
      <c r="A2" s="2" t="s">
        <v>31</v>
      </c>
      <c r="B2" s="566">
        <v>45930</v>
      </c>
    </row>
    <row r="4" spans="1:8" ht="28.05" customHeight="1" thickBot="1">
      <c r="A4" s="29" t="s">
        <v>41</v>
      </c>
      <c r="B4" s="30" t="s">
        <v>151</v>
      </c>
      <c r="C4" s="31"/>
    </row>
    <row r="5" spans="1:8">
      <c r="A5" s="603"/>
      <c r="B5" s="604" t="s">
        <v>42</v>
      </c>
      <c r="C5" s="605" t="s">
        <v>335</v>
      </c>
    </row>
    <row r="6" spans="1:8">
      <c r="A6" s="32">
        <v>1</v>
      </c>
      <c r="B6" s="800" t="s">
        <v>758</v>
      </c>
      <c r="C6" s="801" t="s">
        <v>759</v>
      </c>
    </row>
    <row r="7" spans="1:8">
      <c r="A7" s="32">
        <v>2</v>
      </c>
      <c r="B7" s="800" t="s">
        <v>760</v>
      </c>
      <c r="C7" s="801" t="s">
        <v>761</v>
      </c>
    </row>
    <row r="8" spans="1:8">
      <c r="A8" s="32">
        <v>3</v>
      </c>
      <c r="B8" s="800" t="s">
        <v>762</v>
      </c>
      <c r="C8" s="801" t="s">
        <v>761</v>
      </c>
    </row>
    <row r="9" spans="1:8">
      <c r="A9" s="32">
        <v>4</v>
      </c>
      <c r="B9" s="800" t="s">
        <v>763</v>
      </c>
      <c r="C9" s="801" t="s">
        <v>764</v>
      </c>
    </row>
    <row r="10" spans="1:8">
      <c r="A10" s="32">
        <v>5</v>
      </c>
      <c r="B10" s="800" t="s">
        <v>765</v>
      </c>
      <c r="C10" s="801" t="s">
        <v>764</v>
      </c>
    </row>
    <row r="11" spans="1:8">
      <c r="A11" s="32"/>
      <c r="B11" s="800"/>
      <c r="C11" s="801"/>
    </row>
    <row r="12" spans="1:8" ht="26.4">
      <c r="A12" s="32"/>
      <c r="B12" s="608" t="s">
        <v>43</v>
      </c>
      <c r="C12" s="609" t="s">
        <v>336</v>
      </c>
      <c r="H12" s="33"/>
    </row>
    <row r="13" spans="1:8">
      <c r="A13" s="32">
        <v>1</v>
      </c>
      <c r="B13" s="606" t="s">
        <v>766</v>
      </c>
      <c r="C13" s="802" t="s">
        <v>767</v>
      </c>
    </row>
    <row r="14" spans="1:8">
      <c r="A14" s="32">
        <v>2</v>
      </c>
      <c r="B14" s="606" t="s">
        <v>768</v>
      </c>
      <c r="C14" s="802" t="s">
        <v>769</v>
      </c>
    </row>
    <row r="15" spans="1:8">
      <c r="A15" s="32">
        <v>3</v>
      </c>
      <c r="B15" s="606" t="s">
        <v>770</v>
      </c>
      <c r="C15" s="802" t="s">
        <v>771</v>
      </c>
    </row>
    <row r="16" spans="1:8">
      <c r="A16" s="32">
        <v>4</v>
      </c>
      <c r="B16" s="606" t="s">
        <v>772</v>
      </c>
      <c r="C16" s="802" t="s">
        <v>773</v>
      </c>
    </row>
    <row r="17" spans="1:3">
      <c r="A17" s="32">
        <v>5</v>
      </c>
      <c r="B17" s="606" t="s">
        <v>774</v>
      </c>
      <c r="C17" s="802" t="s">
        <v>775</v>
      </c>
    </row>
    <row r="18" spans="1:3">
      <c r="A18" s="32">
        <v>6</v>
      </c>
      <c r="B18" s="606" t="s">
        <v>776</v>
      </c>
      <c r="C18" s="802" t="s">
        <v>777</v>
      </c>
    </row>
    <row r="19" spans="1:3">
      <c r="A19" s="32"/>
      <c r="B19" s="606"/>
      <c r="C19" s="610"/>
    </row>
    <row r="20" spans="1:3">
      <c r="A20" s="32"/>
      <c r="B20" s="689" t="s">
        <v>44</v>
      </c>
      <c r="C20" s="690"/>
    </row>
    <row r="21" spans="1:3" ht="14.4">
      <c r="A21" s="32">
        <v>1</v>
      </c>
      <c r="B21" s="606" t="s">
        <v>778</v>
      </c>
      <c r="C21" s="611">
        <v>0.56546569999999996</v>
      </c>
    </row>
    <row r="22" spans="1:3" ht="14.4">
      <c r="A22" s="32">
        <v>2</v>
      </c>
      <c r="B22" s="606" t="s">
        <v>779</v>
      </c>
      <c r="C22" s="611">
        <v>0.34999390000000002</v>
      </c>
    </row>
    <row r="23" spans="1:3" ht="14.4">
      <c r="A23" s="32">
        <v>3</v>
      </c>
      <c r="B23" s="606" t="s">
        <v>780</v>
      </c>
      <c r="C23" s="611">
        <v>8.45051E-2</v>
      </c>
    </row>
    <row r="24" spans="1:3">
      <c r="A24" s="32"/>
      <c r="B24" s="606"/>
      <c r="C24" s="607"/>
    </row>
    <row r="25" spans="1:3">
      <c r="A25" s="32"/>
      <c r="B25" s="689" t="s">
        <v>45</v>
      </c>
      <c r="C25" s="690"/>
    </row>
    <row r="26" spans="1:3" ht="14.4">
      <c r="A26" s="32">
        <v>1</v>
      </c>
      <c r="B26" s="606" t="s">
        <v>781</v>
      </c>
      <c r="C26" s="612">
        <v>0.56546569999999996</v>
      </c>
    </row>
    <row r="27" spans="1:3" ht="15.75" customHeight="1">
      <c r="A27" s="613">
        <v>1.1000000000000001</v>
      </c>
      <c r="B27" s="614" t="s">
        <v>782</v>
      </c>
      <c r="C27" s="615">
        <v>0.35002</v>
      </c>
    </row>
    <row r="28" spans="1:3" ht="15.75" customHeight="1">
      <c r="A28" s="613">
        <v>1.2</v>
      </c>
      <c r="B28" s="614" t="s">
        <v>783</v>
      </c>
      <c r="C28" s="615">
        <v>0.16161</v>
      </c>
    </row>
    <row r="29" spans="1:3" ht="30" customHeight="1">
      <c r="A29" s="613">
        <v>1.3</v>
      </c>
      <c r="B29" s="614" t="s">
        <v>784</v>
      </c>
      <c r="C29" s="615">
        <v>5.3830000000000003E-2</v>
      </c>
    </row>
    <row r="30" spans="1:3" ht="14.4">
      <c r="A30" s="613">
        <v>2</v>
      </c>
      <c r="B30" s="614" t="s">
        <v>779</v>
      </c>
      <c r="C30" s="615">
        <v>0.34999390000000002</v>
      </c>
    </row>
    <row r="31" spans="1:3" ht="15.75" customHeight="1">
      <c r="A31" s="613">
        <v>2.1</v>
      </c>
      <c r="B31" s="614" t="s">
        <v>785</v>
      </c>
      <c r="C31" s="615">
        <v>0.34999390000000002</v>
      </c>
    </row>
    <row r="32" spans="1:3" ht="29.25" customHeight="1">
      <c r="A32" s="616" t="s">
        <v>786</v>
      </c>
      <c r="B32" s="614" t="s">
        <v>787</v>
      </c>
      <c r="C32" s="615">
        <v>0.34999390000000002</v>
      </c>
    </row>
    <row r="33" spans="1:3" ht="14.4">
      <c r="A33" s="613">
        <v>3</v>
      </c>
      <c r="B33" s="614" t="s">
        <v>788</v>
      </c>
      <c r="C33" s="615">
        <v>8.45051E-2</v>
      </c>
    </row>
    <row r="34" spans="1:3" ht="14.4">
      <c r="A34" s="613">
        <v>3.1</v>
      </c>
      <c r="B34" s="614" t="s">
        <v>789</v>
      </c>
      <c r="C34" s="615">
        <v>7.5209999999999999E-2</v>
      </c>
    </row>
    <row r="35" spans="1:3" ht="14.4" thickBot="1">
      <c r="A35" s="34"/>
      <c r="B35" s="35"/>
      <c r="C35" s="36"/>
    </row>
  </sheetData>
  <mergeCells count="2">
    <mergeCell ref="B20:C20"/>
    <mergeCell ref="B25:C25"/>
  </mergeCells>
  <dataValidations count="1">
    <dataValidation type="list" allowBlank="1" showInputMessage="1" showErrorMessage="1" sqref="C6:C10" xr:uid="{6414F1A8-83D3-4F56-85EE-CA81736A29C2}">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24" activePane="bottomRight" state="frozen"/>
      <selection activeCell="B19" sqref="B19"/>
      <selection pane="topRight" activeCell="B19" sqref="B19"/>
      <selection pane="bottomLeft" activeCell="B19" sqref="B19"/>
      <selection pane="bottomRight" activeCell="I37" sqref="I37"/>
    </sheetView>
  </sheetViews>
  <sheetFormatPr defaultColWidth="9.21875" defaultRowHeight="13.8"/>
  <cols>
    <col min="1" max="1" width="9.5546875" style="4" bestFit="1" customWidth="1"/>
    <col min="2" max="2" width="54.21875" style="4" customWidth="1"/>
    <col min="3" max="3" width="28" style="4" customWidth="1"/>
    <col min="4" max="4" width="22.44140625" style="4" customWidth="1"/>
    <col min="5" max="5" width="22.21875" style="4" customWidth="1"/>
    <col min="6" max="6" width="12" style="5" bestFit="1" customWidth="1"/>
    <col min="7" max="7" width="12.5546875" style="5" bestFit="1" customWidth="1"/>
    <col min="8" max="16384" width="9.21875" style="5"/>
  </cols>
  <sheetData>
    <row r="1" spans="1:5">
      <c r="A1" s="27" t="s">
        <v>30</v>
      </c>
      <c r="B1" s="3" t="str">
        <f>'Info '!C2</f>
        <v>JSC Silk Bank</v>
      </c>
    </row>
    <row r="2" spans="1:5" s="2" customFormat="1" ht="15.75" customHeight="1">
      <c r="A2" s="27" t="s">
        <v>31</v>
      </c>
      <c r="B2" s="566">
        <f>'1. key ratios '!B2</f>
        <v>45930</v>
      </c>
    </row>
    <row r="3" spans="1:5" s="2" customFormat="1" ht="15.75" customHeight="1">
      <c r="A3" s="27"/>
    </row>
    <row r="4" spans="1:5" s="2" customFormat="1" ht="15.75" customHeight="1" thickBot="1">
      <c r="A4" s="156" t="s">
        <v>99</v>
      </c>
      <c r="B4" s="695" t="s">
        <v>212</v>
      </c>
      <c r="C4" s="696"/>
      <c r="D4" s="696"/>
      <c r="E4" s="696"/>
    </row>
    <row r="5" spans="1:5" s="40" customFormat="1" ht="17.55" customHeight="1">
      <c r="A5" s="112"/>
      <c r="B5" s="113"/>
      <c r="C5" s="38" t="s">
        <v>0</v>
      </c>
      <c r="D5" s="38" t="s">
        <v>1</v>
      </c>
      <c r="E5" s="39" t="s">
        <v>2</v>
      </c>
    </row>
    <row r="6" spans="1:5" ht="14.55" customHeight="1">
      <c r="A6" s="97"/>
      <c r="B6" s="691" t="s">
        <v>219</v>
      </c>
      <c r="C6" s="691" t="s">
        <v>624</v>
      </c>
      <c r="D6" s="693" t="s">
        <v>98</v>
      </c>
      <c r="E6" s="694"/>
    </row>
    <row r="7" spans="1:5" ht="99.6" customHeight="1">
      <c r="A7" s="97"/>
      <c r="B7" s="692"/>
      <c r="C7" s="691"/>
      <c r="D7" s="186" t="s">
        <v>97</v>
      </c>
      <c r="E7" s="187" t="s">
        <v>220</v>
      </c>
    </row>
    <row r="8" spans="1:5" ht="20.399999999999999">
      <c r="A8" s="287">
        <v>1</v>
      </c>
      <c r="B8" s="288" t="s">
        <v>525</v>
      </c>
      <c r="C8" s="331">
        <v>42645010.49999997</v>
      </c>
      <c r="D8" s="331">
        <v>0</v>
      </c>
      <c r="E8" s="331">
        <v>42645010.49999997</v>
      </c>
    </row>
    <row r="9" spans="1:5" ht="14.4">
      <c r="A9" s="287">
        <v>1.1000000000000001</v>
      </c>
      <c r="B9" s="289" t="s">
        <v>526</v>
      </c>
      <c r="C9" s="331">
        <v>5646209.6899999985</v>
      </c>
      <c r="D9" s="331"/>
      <c r="E9" s="331">
        <v>5646209.6899999985</v>
      </c>
    </row>
    <row r="10" spans="1:5" ht="14.4">
      <c r="A10" s="287">
        <v>1.2</v>
      </c>
      <c r="B10" s="289" t="s">
        <v>527</v>
      </c>
      <c r="C10" s="331">
        <v>3096339.1399999969</v>
      </c>
      <c r="D10" s="331"/>
      <c r="E10" s="331">
        <v>3096339.1399999969</v>
      </c>
    </row>
    <row r="11" spans="1:5" ht="14.4">
      <c r="A11" s="287">
        <v>1.3</v>
      </c>
      <c r="B11" s="289" t="s">
        <v>528</v>
      </c>
      <c r="C11" s="331">
        <v>33902461.669999979</v>
      </c>
      <c r="D11" s="331"/>
      <c r="E11" s="331">
        <v>33902461.669999979</v>
      </c>
    </row>
    <row r="12" spans="1:5" ht="14.4">
      <c r="A12" s="287">
        <v>2</v>
      </c>
      <c r="B12" s="290" t="s">
        <v>529</v>
      </c>
      <c r="C12" s="331">
        <v>801006.99236462614</v>
      </c>
      <c r="D12" s="331"/>
      <c r="E12" s="331">
        <v>801006.99236462614</v>
      </c>
    </row>
    <row r="13" spans="1:5" ht="14.4">
      <c r="A13" s="287">
        <v>2.1</v>
      </c>
      <c r="B13" s="291" t="s">
        <v>530</v>
      </c>
      <c r="C13" s="332">
        <v>801006.99236462614</v>
      </c>
      <c r="D13" s="332"/>
      <c r="E13" s="332">
        <v>801006.99236462614</v>
      </c>
    </row>
    <row r="14" spans="1:5" ht="20.399999999999999">
      <c r="A14" s="287">
        <v>3</v>
      </c>
      <c r="B14" s="292" t="s">
        <v>531</v>
      </c>
      <c r="C14" s="332">
        <v>0</v>
      </c>
      <c r="D14" s="332"/>
      <c r="E14" s="332">
        <v>0</v>
      </c>
    </row>
    <row r="15" spans="1:5" ht="14.4">
      <c r="A15" s="287">
        <v>4</v>
      </c>
      <c r="B15" s="293" t="s">
        <v>532</v>
      </c>
      <c r="C15" s="332">
        <v>0</v>
      </c>
      <c r="D15" s="332"/>
      <c r="E15" s="332">
        <v>0</v>
      </c>
    </row>
    <row r="16" spans="1:5" ht="20.399999999999999">
      <c r="A16" s="287">
        <v>5</v>
      </c>
      <c r="B16" s="294" t="s">
        <v>533</v>
      </c>
      <c r="C16" s="332">
        <v>20000</v>
      </c>
      <c r="D16" s="332">
        <v>0</v>
      </c>
      <c r="E16" s="332">
        <v>20000</v>
      </c>
    </row>
    <row r="17" spans="1:5" ht="14.4">
      <c r="A17" s="287">
        <v>5.0999999999999996</v>
      </c>
      <c r="B17" s="295" t="s">
        <v>534</v>
      </c>
      <c r="C17" s="332">
        <v>20000</v>
      </c>
      <c r="D17" s="332"/>
      <c r="E17" s="332">
        <v>20000</v>
      </c>
    </row>
    <row r="18" spans="1:5" ht="14.4">
      <c r="A18" s="287">
        <v>5.2</v>
      </c>
      <c r="B18" s="295" t="s">
        <v>535</v>
      </c>
      <c r="C18" s="332">
        <v>0</v>
      </c>
      <c r="D18" s="332"/>
      <c r="E18" s="332">
        <v>0</v>
      </c>
    </row>
    <row r="19" spans="1:5" ht="14.4">
      <c r="A19" s="287">
        <v>5.3</v>
      </c>
      <c r="B19" s="296" t="s">
        <v>536</v>
      </c>
      <c r="C19" s="332">
        <v>0</v>
      </c>
      <c r="D19" s="332"/>
      <c r="E19" s="332">
        <v>0</v>
      </c>
    </row>
    <row r="20" spans="1:5" ht="14.4">
      <c r="A20" s="287">
        <v>6</v>
      </c>
      <c r="B20" s="292" t="s">
        <v>537</v>
      </c>
      <c r="C20" s="332">
        <v>118695888.78905378</v>
      </c>
      <c r="D20" s="332">
        <v>0</v>
      </c>
      <c r="E20" s="332">
        <v>118695888.78905378</v>
      </c>
    </row>
    <row r="21" spans="1:5" ht="14.4">
      <c r="A21" s="287">
        <v>6.1</v>
      </c>
      <c r="B21" s="295" t="s">
        <v>535</v>
      </c>
      <c r="C21" s="332">
        <v>17003743.976620499</v>
      </c>
      <c r="D21" s="332"/>
      <c r="E21" s="332">
        <v>17003743.976620499</v>
      </c>
    </row>
    <row r="22" spans="1:5" ht="14.4">
      <c r="A22" s="287">
        <v>6.2</v>
      </c>
      <c r="B22" s="296" t="s">
        <v>536</v>
      </c>
      <c r="C22" s="332">
        <v>101692144.81243329</v>
      </c>
      <c r="D22" s="332"/>
      <c r="E22" s="332">
        <v>101692144.81243329</v>
      </c>
    </row>
    <row r="23" spans="1:5" ht="14.4">
      <c r="A23" s="287">
        <v>7</v>
      </c>
      <c r="B23" s="290" t="s">
        <v>538</v>
      </c>
      <c r="C23" s="332">
        <v>0</v>
      </c>
      <c r="D23" s="332"/>
      <c r="E23" s="332">
        <v>0</v>
      </c>
    </row>
    <row r="24" spans="1:5" ht="20.399999999999999">
      <c r="A24" s="287">
        <v>8</v>
      </c>
      <c r="B24" s="297" t="s">
        <v>539</v>
      </c>
      <c r="C24" s="332">
        <v>3457500.0428033834</v>
      </c>
      <c r="D24" s="332"/>
      <c r="E24" s="332">
        <v>3457500.0428033834</v>
      </c>
    </row>
    <row r="25" spans="1:5" ht="14.4">
      <c r="A25" s="287">
        <v>9</v>
      </c>
      <c r="B25" s="293" t="s">
        <v>540</v>
      </c>
      <c r="C25" s="332">
        <v>17409110.490452349</v>
      </c>
      <c r="D25" s="332">
        <v>0</v>
      </c>
      <c r="E25" s="332">
        <v>17409110.490452349</v>
      </c>
    </row>
    <row r="26" spans="1:5" ht="14.4">
      <c r="A26" s="287">
        <v>9.1</v>
      </c>
      <c r="B26" s="295" t="s">
        <v>541</v>
      </c>
      <c r="C26" s="332">
        <v>17409110.490452349</v>
      </c>
      <c r="D26" s="332"/>
      <c r="E26" s="332">
        <v>17409110.490452349</v>
      </c>
    </row>
    <row r="27" spans="1:5" ht="14.4">
      <c r="A27" s="287">
        <v>9.1999999999999993</v>
      </c>
      <c r="B27" s="295" t="s">
        <v>542</v>
      </c>
      <c r="C27" s="332">
        <v>0</v>
      </c>
      <c r="D27" s="332"/>
      <c r="E27" s="332">
        <v>0</v>
      </c>
    </row>
    <row r="28" spans="1:5" ht="14.4">
      <c r="A28" s="287">
        <v>10</v>
      </c>
      <c r="B28" s="293" t="s">
        <v>543</v>
      </c>
      <c r="C28" s="332">
        <v>11977079.84</v>
      </c>
      <c r="D28" s="332">
        <v>11977079.84</v>
      </c>
      <c r="E28" s="332">
        <v>0</v>
      </c>
    </row>
    <row r="29" spans="1:5" ht="14.4">
      <c r="A29" s="287">
        <v>10.1</v>
      </c>
      <c r="B29" s="295" t="s">
        <v>544</v>
      </c>
      <c r="C29" s="332">
        <v>0</v>
      </c>
      <c r="D29" s="332"/>
      <c r="E29" s="332">
        <v>0</v>
      </c>
    </row>
    <row r="30" spans="1:5" ht="14.4">
      <c r="A30" s="287">
        <v>10.199999999999999</v>
      </c>
      <c r="B30" s="295" t="s">
        <v>545</v>
      </c>
      <c r="C30" s="332">
        <v>11977079.84</v>
      </c>
      <c r="D30" s="332">
        <v>11977079.84</v>
      </c>
      <c r="E30" s="332">
        <v>0</v>
      </c>
    </row>
    <row r="31" spans="1:5" ht="14.4">
      <c r="A31" s="287">
        <v>11</v>
      </c>
      <c r="B31" s="293" t="s">
        <v>546</v>
      </c>
      <c r="C31" s="332">
        <v>1281916.1197259279</v>
      </c>
      <c r="D31" s="332">
        <v>1236667.6197259279</v>
      </c>
      <c r="E31" s="332">
        <v>45248.5</v>
      </c>
    </row>
    <row r="32" spans="1:5" ht="14.4">
      <c r="A32" s="287">
        <v>11.1</v>
      </c>
      <c r="B32" s="295" t="s">
        <v>547</v>
      </c>
      <c r="C32" s="332">
        <v>45248.5</v>
      </c>
      <c r="D32" s="332"/>
      <c r="E32" s="332">
        <v>45248.5</v>
      </c>
    </row>
    <row r="33" spans="1:7" ht="14.4">
      <c r="A33" s="287">
        <v>11.2</v>
      </c>
      <c r="B33" s="295" t="s">
        <v>548</v>
      </c>
      <c r="C33" s="332">
        <v>1236667.6197259279</v>
      </c>
      <c r="D33" s="332">
        <v>1236667.6197259279</v>
      </c>
      <c r="E33" s="332">
        <v>0</v>
      </c>
    </row>
    <row r="34" spans="1:7" ht="14.4">
      <c r="A34" s="287">
        <v>13</v>
      </c>
      <c r="B34" s="293" t="s">
        <v>549</v>
      </c>
      <c r="C34" s="332">
        <v>3943427.1</v>
      </c>
      <c r="D34" s="332">
        <v>0</v>
      </c>
      <c r="E34" s="332">
        <v>3943427.1</v>
      </c>
    </row>
    <row r="35" spans="1:7" ht="14.4">
      <c r="A35" s="287">
        <v>13.1</v>
      </c>
      <c r="B35" s="298" t="s">
        <v>550</v>
      </c>
      <c r="C35" s="332">
        <v>0</v>
      </c>
      <c r="D35" s="332"/>
      <c r="E35" s="332">
        <v>0</v>
      </c>
    </row>
    <row r="36" spans="1:7" ht="14.4">
      <c r="A36" s="287">
        <v>13.2</v>
      </c>
      <c r="B36" s="298" t="s">
        <v>551</v>
      </c>
      <c r="C36" s="332">
        <v>0</v>
      </c>
      <c r="D36" s="332"/>
      <c r="E36" s="332">
        <v>0</v>
      </c>
    </row>
    <row r="37" spans="1:7" ht="27" thickBot="1">
      <c r="A37" s="100"/>
      <c r="B37" s="157" t="s">
        <v>221</v>
      </c>
      <c r="C37" s="808">
        <f>SUM(C8,C12,C14,C15,C16,C20,C23,C24,C25,C28,C31,C34)</f>
        <v>200230939.87440005</v>
      </c>
      <c r="D37" s="808">
        <f>SUM(D8,D12,D14,D15,D16,D20,D23,D24,D25,D28,D31,D34)</f>
        <v>13213747.459725928</v>
      </c>
      <c r="E37" s="808">
        <f>SUM(E8,E12,E14,E15,E16,E20,E23,E24,E25,E28,E31,E34)</f>
        <v>187017192.4146741</v>
      </c>
    </row>
    <row r="38" spans="1:7">
      <c r="A38" s="5"/>
      <c r="B38" s="5"/>
      <c r="C38" s="5"/>
      <c r="D38" s="5"/>
      <c r="E38" s="5"/>
    </row>
    <row r="39" spans="1:7">
      <c r="A39" s="5"/>
      <c r="B39" s="5"/>
      <c r="C39" s="5"/>
      <c r="D39" s="5"/>
      <c r="E39" s="5"/>
    </row>
    <row r="41" spans="1:7" s="4" customFormat="1">
      <c r="B41" s="42"/>
      <c r="F41" s="5"/>
      <c r="G41" s="5"/>
    </row>
    <row r="42" spans="1:7" s="4" customFormat="1">
      <c r="B42" s="42"/>
      <c r="F42" s="5"/>
      <c r="G42" s="5"/>
    </row>
    <row r="43" spans="1:7" s="4" customFormat="1">
      <c r="B43" s="42"/>
      <c r="F43" s="5"/>
      <c r="G43" s="5"/>
    </row>
    <row r="44" spans="1:7" s="4" customFormat="1">
      <c r="B44" s="42"/>
      <c r="F44" s="5"/>
      <c r="G44" s="5"/>
    </row>
    <row r="45" spans="1:7" s="4" customFormat="1">
      <c r="B45" s="42"/>
      <c r="F45" s="5"/>
      <c r="G45" s="5"/>
    </row>
    <row r="46" spans="1:7" s="4" customFormat="1">
      <c r="B46" s="42"/>
      <c r="F46" s="5"/>
      <c r="G46" s="5"/>
    </row>
    <row r="47" spans="1:7" s="4" customFormat="1">
      <c r="B47" s="42"/>
      <c r="F47" s="5"/>
      <c r="G47" s="5"/>
    </row>
    <row r="48" spans="1:7" s="4" customFormat="1">
      <c r="B48" s="42"/>
      <c r="F48" s="5"/>
      <c r="G48" s="5"/>
    </row>
    <row r="49" spans="2:7" s="4" customFormat="1">
      <c r="B49" s="42"/>
      <c r="F49" s="5"/>
      <c r="G49" s="5"/>
    </row>
    <row r="50" spans="2:7" s="4" customFormat="1">
      <c r="B50" s="42"/>
      <c r="F50" s="5"/>
      <c r="G50" s="5"/>
    </row>
    <row r="51" spans="2:7" s="4" customFormat="1">
      <c r="B51" s="42"/>
      <c r="F51" s="5"/>
      <c r="G51" s="5"/>
    </row>
    <row r="52" spans="2:7" s="4" customFormat="1">
      <c r="B52" s="42"/>
      <c r="F52" s="5"/>
      <c r="G52" s="5"/>
    </row>
    <row r="53" spans="2:7" s="4" customFormat="1">
      <c r="B53" s="42"/>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115" zoomScaleNormal="115" workbookViewId="0">
      <pane xSplit="1" ySplit="4" topLeftCell="B5" activePane="bottomRight" state="frozen"/>
      <selection activeCell="B19" sqref="B19"/>
      <selection pane="topRight" activeCell="B19" sqref="B19"/>
      <selection pane="bottomLeft" activeCell="B19" sqref="B19"/>
      <selection pane="bottomRight" activeCell="C17" sqref="C17"/>
    </sheetView>
  </sheetViews>
  <sheetFormatPr defaultColWidth="9.21875" defaultRowHeight="13.2" outlineLevelRow="1"/>
  <cols>
    <col min="1" max="1" width="9.5546875" style="4" bestFit="1" customWidth="1"/>
    <col min="2" max="2" width="114.21875" style="4" customWidth="1"/>
    <col min="3" max="3" width="18.77734375" style="4" customWidth="1"/>
    <col min="4" max="4" width="25.44140625" style="4" customWidth="1"/>
    <col min="5" max="5" width="24.21875" style="4" customWidth="1"/>
    <col min="6" max="6" width="24" style="4" customWidth="1"/>
    <col min="7" max="7" width="10" style="4" bestFit="1" customWidth="1"/>
    <col min="8" max="8" width="12" style="4" bestFit="1" customWidth="1"/>
    <col min="9" max="9" width="12.5546875" style="4" bestFit="1" customWidth="1"/>
    <col min="10" max="16384" width="9.21875" style="4"/>
  </cols>
  <sheetData>
    <row r="1" spans="1:6">
      <c r="A1" s="2" t="s">
        <v>30</v>
      </c>
      <c r="B1" s="3" t="str">
        <f>'Info '!C2</f>
        <v>JSC Silk Bank</v>
      </c>
    </row>
    <row r="2" spans="1:6" s="2" customFormat="1" ht="15.75" customHeight="1">
      <c r="A2" s="2" t="s">
        <v>31</v>
      </c>
      <c r="B2" s="566">
        <f>'1. key ratios '!B2</f>
        <v>45930</v>
      </c>
      <c r="C2" s="4"/>
      <c r="D2" s="4"/>
      <c r="E2" s="4"/>
      <c r="F2" s="4"/>
    </row>
    <row r="3" spans="1:6" s="2" customFormat="1" ht="15.75" customHeight="1">
      <c r="C3" s="4"/>
      <c r="D3" s="4"/>
      <c r="E3" s="4"/>
      <c r="F3" s="4"/>
    </row>
    <row r="4" spans="1:6" s="2" customFormat="1" ht="13.8" thickBot="1">
      <c r="A4" s="2" t="s">
        <v>46</v>
      </c>
      <c r="B4" s="158" t="s">
        <v>518</v>
      </c>
      <c r="C4" s="37" t="s">
        <v>35</v>
      </c>
      <c r="D4" s="4"/>
      <c r="E4" s="4"/>
      <c r="F4" s="4"/>
    </row>
    <row r="5" spans="1:6">
      <c r="A5" s="117">
        <v>1</v>
      </c>
      <c r="B5" s="159" t="s">
        <v>520</v>
      </c>
      <c r="C5" s="803">
        <f>'7. LI1 '!E37</f>
        <v>187017192.4146741</v>
      </c>
    </row>
    <row r="6" spans="1:6">
      <c r="A6" s="43">
        <v>2.1</v>
      </c>
      <c r="B6" s="98" t="s">
        <v>201</v>
      </c>
      <c r="C6" s="804">
        <v>17674223.978700712</v>
      </c>
    </row>
    <row r="7" spans="1:6" s="28" customFormat="1" outlineLevel="1">
      <c r="A7" s="22">
        <v>2.2000000000000002</v>
      </c>
      <c r="B7" s="23" t="s">
        <v>202</v>
      </c>
      <c r="C7" s="805">
        <v>27358880</v>
      </c>
    </row>
    <row r="8" spans="1:6" s="28" customFormat="1">
      <c r="A8" s="22">
        <v>3</v>
      </c>
      <c r="B8" s="115" t="s">
        <v>519</v>
      </c>
      <c r="C8" s="806">
        <f>SUM(C5:C7)</f>
        <v>232050296.3933748</v>
      </c>
    </row>
    <row r="9" spans="1:6">
      <c r="A9" s="43">
        <v>4</v>
      </c>
      <c r="B9" s="44" t="s">
        <v>48</v>
      </c>
      <c r="C9" s="804">
        <v>0</v>
      </c>
    </row>
    <row r="10" spans="1:6" s="28" customFormat="1" outlineLevel="1">
      <c r="A10" s="22">
        <v>5.0999999999999996</v>
      </c>
      <c r="B10" s="23" t="s">
        <v>203</v>
      </c>
      <c r="C10" s="805">
        <v>-17249051.601962421</v>
      </c>
    </row>
    <row r="11" spans="1:6" s="28" customFormat="1" outlineLevel="1">
      <c r="A11" s="22">
        <v>5.2</v>
      </c>
      <c r="B11" s="23" t="s">
        <v>204</v>
      </c>
      <c r="C11" s="805">
        <v>-25487860.595198192</v>
      </c>
    </row>
    <row r="12" spans="1:6" s="28" customFormat="1">
      <c r="A12" s="22">
        <v>6</v>
      </c>
      <c r="B12" s="114" t="s">
        <v>746</v>
      </c>
      <c r="C12" s="805"/>
    </row>
    <row r="13" spans="1:6" s="28" customFormat="1" ht="13.8" thickBot="1">
      <c r="A13" s="24">
        <v>7</v>
      </c>
      <c r="B13" s="116" t="s">
        <v>164</v>
      </c>
      <c r="C13" s="807">
        <f>SUM(C8:C12)</f>
        <v>189313384.1962142</v>
      </c>
    </row>
    <row r="15" spans="1:6">
      <c r="B15" s="28"/>
    </row>
    <row r="17" spans="1:2" ht="13.8">
      <c r="A17" s="122"/>
      <c r="B17" s="123"/>
    </row>
    <row r="18" spans="1:2" ht="14.4">
      <c r="A18" s="127"/>
      <c r="B18" s="128"/>
    </row>
    <row r="19" spans="1:2" ht="13.8">
      <c r="A19" s="129"/>
      <c r="B19" s="124"/>
    </row>
    <row r="20" spans="1:2" ht="13.8">
      <c r="A20" s="130"/>
      <c r="B20" s="125"/>
    </row>
    <row r="21" spans="1:2" ht="13.8">
      <c r="A21" s="130"/>
      <c r="B21" s="128"/>
    </row>
    <row r="22" spans="1:2" ht="13.8">
      <c r="A22" s="129"/>
      <c r="B22" s="126"/>
    </row>
    <row r="23" spans="1:2" ht="13.8">
      <c r="A23" s="130"/>
      <c r="B23" s="125"/>
    </row>
    <row r="24" spans="1:2" ht="13.8">
      <c r="A24" s="130"/>
      <c r="B24" s="125"/>
    </row>
    <row r="25" spans="1:2" ht="13.8">
      <c r="A25" s="130"/>
      <c r="B25" s="131"/>
    </row>
    <row r="26" spans="1:2" ht="13.8">
      <c r="A26" s="130"/>
      <c r="B26" s="128"/>
    </row>
    <row r="27" spans="1:2">
      <c r="B27" s="42"/>
    </row>
    <row r="28" spans="1:2">
      <c r="B28" s="42"/>
    </row>
    <row r="29" spans="1:2">
      <c r="B29" s="42"/>
    </row>
    <row r="30" spans="1:2">
      <c r="B30" s="42"/>
    </row>
    <row r="31" spans="1:2">
      <c r="B31" s="42"/>
    </row>
    <row r="32" spans="1:2">
      <c r="B32" s="42"/>
    </row>
    <row r="33" spans="2:2">
      <c r="B33" s="42"/>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1E4DD6F4-A7EC-41DC-BFF1-F3797A935BE0}">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2025-10-30T12:23:12Z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