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0" documentId="13_ncr:1_{9BE62261-9C18-4F17-BA02-8C3068BC4607}" xr6:coauthVersionLast="47" xr6:coauthVersionMax="47" xr10:uidLastSave="{00000000-0000-0000-0000-000000000000}"/>
  <bookViews>
    <workbookView xWindow="-108" yWindow="-108" windowWidth="23256" windowHeight="12576"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74" l="1"/>
  <c r="V13" i="64"/>
  <c r="C45" i="93" l="1"/>
  <c r="D15" i="98" l="1"/>
  <c r="C15" i="98"/>
  <c r="B2" i="107" l="1"/>
  <c r="B1" i="107"/>
  <c r="D7" i="37"/>
  <c r="E7" i="37"/>
  <c r="D9" i="37"/>
  <c r="E9" i="37"/>
  <c r="D8" i="37"/>
  <c r="E8" i="37"/>
  <c r="B2" i="37"/>
  <c r="B1" i="37"/>
  <c r="F63" i="92" l="1"/>
  <c r="Q33" i="37" l="1"/>
  <c r="I33" i="37"/>
  <c r="Q32" i="37"/>
  <c r="I32" i="37"/>
  <c r="Q31" i="37"/>
  <c r="I31" i="37"/>
  <c r="I30" i="37"/>
  <c r="Q29" i="37"/>
  <c r="I29" i="37"/>
  <c r="Q28" i="37"/>
  <c r="I28" i="37"/>
  <c r="Q27" i="37"/>
  <c r="I27" i="37"/>
  <c r="I26" i="37"/>
  <c r="Q25" i="37"/>
  <c r="I25" i="37"/>
  <c r="Q24" i="37"/>
  <c r="I24" i="37"/>
  <c r="Q23" i="37"/>
  <c r="I23" i="37"/>
  <c r="I22" i="37"/>
  <c r="Q21" i="37"/>
  <c r="I21" i="37"/>
  <c r="Q20" i="37"/>
  <c r="I20" i="37"/>
  <c r="Q19" i="37"/>
  <c r="I19" i="37"/>
  <c r="I18" i="37"/>
  <c r="Q17" i="37"/>
  <c r="I17" i="37"/>
  <c r="Q16" i="37"/>
  <c r="I16" i="37"/>
  <c r="Q15" i="37"/>
  <c r="Q14" i="37" s="1"/>
  <c r="I15" i="37"/>
  <c r="I14" i="37"/>
  <c r="Q13" i="37"/>
  <c r="I13" i="37"/>
  <c r="Q12" i="37"/>
  <c r="I12" i="37"/>
  <c r="Q11" i="37"/>
  <c r="I11" i="37"/>
  <c r="I10" i="37"/>
  <c r="P9" i="37"/>
  <c r="O9" i="37"/>
  <c r="N9" i="37"/>
  <c r="M9" i="37"/>
  <c r="L9" i="37"/>
  <c r="K9" i="37"/>
  <c r="J9" i="37"/>
  <c r="G9" i="37"/>
  <c r="F9" i="37"/>
  <c r="C9" i="37"/>
  <c r="P8" i="37"/>
  <c r="O8" i="37"/>
  <c r="N8" i="37"/>
  <c r="M8" i="37"/>
  <c r="L8" i="37"/>
  <c r="K8" i="37"/>
  <c r="J8" i="37"/>
  <c r="G8" i="37"/>
  <c r="F8" i="37"/>
  <c r="C8" i="37"/>
  <c r="P7" i="37"/>
  <c r="O7" i="37"/>
  <c r="O6" i="37" s="1"/>
  <c r="O34" i="37" s="1"/>
  <c r="N7" i="37"/>
  <c r="M7" i="37"/>
  <c r="M6" i="37" s="1"/>
  <c r="M34" i="37" s="1"/>
  <c r="L7" i="37"/>
  <c r="K7" i="37"/>
  <c r="J7" i="37"/>
  <c r="G7" i="37"/>
  <c r="F7" i="37"/>
  <c r="F6" i="37" s="1"/>
  <c r="F34" i="37" s="1"/>
  <c r="C7" i="37"/>
  <c r="C6" i="37" s="1"/>
  <c r="C34" i="37" s="1"/>
  <c r="E6" i="37"/>
  <c r="E34" i="37" s="1"/>
  <c r="C13" i="79" s="1"/>
  <c r="D6" i="37"/>
  <c r="D34" i="37" s="1"/>
  <c r="C26" i="79"/>
  <c r="C22" i="79"/>
  <c r="C8" i="79"/>
  <c r="I9" i="37" l="1"/>
  <c r="I7" i="37"/>
  <c r="I8" i="37"/>
  <c r="L6" i="37"/>
  <c r="L34" i="37" s="1"/>
  <c r="N6" i="37"/>
  <c r="N34" i="37" s="1"/>
  <c r="P6" i="37"/>
  <c r="P34" i="37" s="1"/>
  <c r="Q26" i="37"/>
  <c r="J6" i="37"/>
  <c r="J34" i="37" s="1"/>
  <c r="K6" i="37"/>
  <c r="K34" i="37" s="1"/>
  <c r="Q10" i="37"/>
  <c r="Q30" i="37"/>
  <c r="G6" i="37"/>
  <c r="G34" i="37" s="1"/>
  <c r="C11" i="79" s="1"/>
  <c r="I6" i="37"/>
  <c r="I34" i="37"/>
  <c r="C12" i="79" s="1"/>
  <c r="C14" i="79" s="1"/>
  <c r="C32" i="79" s="1"/>
  <c r="C34" i="79" s="1"/>
  <c r="C10" i="79"/>
  <c r="Q9" i="37"/>
  <c r="Q8" i="37"/>
  <c r="Q22" i="37"/>
  <c r="Q18" i="37"/>
  <c r="Q7" i="37"/>
  <c r="Q6" i="37" l="1"/>
  <c r="Q34" i="37" s="1"/>
  <c r="F6" i="107"/>
  <c r="E6" i="107"/>
  <c r="D6" i="107"/>
  <c r="C6" i="107"/>
  <c r="H8" i="74" l="1"/>
  <c r="B2" i="106" l="1"/>
  <c r="B1" i="106"/>
  <c r="B1" i="105"/>
  <c r="B2" i="105"/>
  <c r="B19" i="105" l="1"/>
  <c r="E12" i="106"/>
  <c r="D12" i="106"/>
  <c r="C12" i="106"/>
  <c r="B12" i="106"/>
  <c r="E11" i="106"/>
  <c r="D11" i="106"/>
  <c r="C11" i="106"/>
  <c r="B11" i="106"/>
  <c r="E10" i="106"/>
  <c r="D10" i="106"/>
  <c r="C10" i="106"/>
  <c r="B10" i="106"/>
  <c r="F9" i="106"/>
  <c r="E9" i="106"/>
  <c r="D9" i="106"/>
  <c r="C9" i="106"/>
  <c r="B9" i="106"/>
  <c r="B11" i="105"/>
  <c r="F10" i="106" l="1"/>
  <c r="F12" i="106"/>
  <c r="F11" i="106"/>
  <c r="B1" i="94" l="1"/>
  <c r="B1" i="93"/>
  <c r="B1" i="92"/>
  <c r="B1" i="104" l="1"/>
  <c r="B1" i="103"/>
  <c r="B1" i="102"/>
  <c r="B1" i="101"/>
  <c r="B1" i="100"/>
  <c r="B1" i="99"/>
  <c r="B1" i="98"/>
  <c r="B1" i="97"/>
  <c r="B1" i="96"/>
  <c r="B1" i="95"/>
  <c r="C18" i="99" l="1"/>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H34" i="97" s="1"/>
  <c r="D34" i="97"/>
  <c r="E34" i="97"/>
  <c r="F34" i="97"/>
  <c r="G34" i="97"/>
  <c r="H7" i="96"/>
  <c r="H21" i="96" s="1"/>
  <c r="H8" i="96"/>
  <c r="H9" i="96"/>
  <c r="H10" i="96"/>
  <c r="H11" i="96"/>
  <c r="H12" i="96"/>
  <c r="H13" i="96"/>
  <c r="H14" i="96"/>
  <c r="H15" i="96"/>
  <c r="H16" i="96"/>
  <c r="H17" i="96"/>
  <c r="H18" i="96"/>
  <c r="H19" i="96"/>
  <c r="H20" i="96"/>
  <c r="C21" i="96"/>
  <c r="D21" i="96"/>
  <c r="E21" i="96"/>
  <c r="F21" i="96"/>
  <c r="G21" i="96"/>
  <c r="H22" i="96"/>
  <c r="H23" i="96"/>
  <c r="C67" i="69" l="1"/>
  <c r="C52" i="69"/>
  <c r="C35" i="69"/>
  <c r="C37" i="72" l="1"/>
  <c r="E37" i="72"/>
  <c r="D37" i="72"/>
  <c r="C68" i="69"/>
  <c r="H43" i="94"/>
  <c r="E43" i="94"/>
  <c r="H42" i="94"/>
  <c r="E42" i="94"/>
  <c r="H41" i="94"/>
  <c r="E41" i="94"/>
  <c r="H40" i="94"/>
  <c r="E40" i="94"/>
  <c r="H39" i="94"/>
  <c r="E39" i="94"/>
  <c r="E38" i="94"/>
  <c r="H37" i="94"/>
  <c r="E37" i="94"/>
  <c r="H36" i="94"/>
  <c r="E36" i="94"/>
  <c r="H35" i="94"/>
  <c r="E35" i="94"/>
  <c r="H34" i="94"/>
  <c r="E34" i="94"/>
  <c r="H33" i="94"/>
  <c r="E33" i="94"/>
  <c r="H32" i="94"/>
  <c r="E32" i="94"/>
  <c r="H31" i="94"/>
  <c r="E31" i="94"/>
  <c r="H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H16" i="94"/>
  <c r="E16" i="94"/>
  <c r="H15" i="94"/>
  <c r="E15" i="94"/>
  <c r="H13" i="94"/>
  <c r="E13" i="94"/>
  <c r="H12" i="94"/>
  <c r="E12" i="94"/>
  <c r="H10" i="94"/>
  <c r="E10" i="94"/>
  <c r="H9" i="94"/>
  <c r="E9" i="94"/>
  <c r="H7" i="94"/>
  <c r="E7" i="94"/>
  <c r="H6" i="94"/>
  <c r="E6" i="94"/>
  <c r="H44" i="93"/>
  <c r="E44" i="93"/>
  <c r="H42" i="93"/>
  <c r="E42" i="93"/>
  <c r="H41" i="93"/>
  <c r="E41" i="93"/>
  <c r="H40" i="93"/>
  <c r="E40" i="93"/>
  <c r="H39" i="93"/>
  <c r="E39" i="93"/>
  <c r="H38" i="93"/>
  <c r="E38" i="93"/>
  <c r="E37" i="93"/>
  <c r="H36" i="93"/>
  <c r="E36" i="93"/>
  <c r="H35" i="93"/>
  <c r="E35" i="93"/>
  <c r="E34" i="93"/>
  <c r="H33" i="93"/>
  <c r="E33" i="93"/>
  <c r="H32" i="93"/>
  <c r="E32" i="93"/>
  <c r="H31" i="93"/>
  <c r="E31" i="93"/>
  <c r="H30" i="93"/>
  <c r="E30" i="93"/>
  <c r="E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E13" i="93"/>
  <c r="H12" i="93"/>
  <c r="E12" i="93"/>
  <c r="H11" i="93"/>
  <c r="E11" i="93"/>
  <c r="H10" i="93"/>
  <c r="E10" i="93"/>
  <c r="H9" i="93"/>
  <c r="E9" i="93"/>
  <c r="H8" i="93"/>
  <c r="E8" i="93"/>
  <c r="H7" i="93"/>
  <c r="E7" i="93"/>
  <c r="C43" i="93"/>
  <c r="G68" i="92"/>
  <c r="F68" i="92"/>
  <c r="H67" i="92"/>
  <c r="E67" i="92"/>
  <c r="H66" i="92"/>
  <c r="E66" i="92"/>
  <c r="H65" i="92"/>
  <c r="E65" i="92"/>
  <c r="H64" i="92"/>
  <c r="E64" i="92"/>
  <c r="H63" i="92"/>
  <c r="D63" i="92"/>
  <c r="C63" i="92"/>
  <c r="H62" i="92"/>
  <c r="E62" i="92"/>
  <c r="H61" i="92"/>
  <c r="E61" i="92"/>
  <c r="H60" i="92"/>
  <c r="E60" i="92"/>
  <c r="H59" i="92"/>
  <c r="D59" i="92"/>
  <c r="D68" i="92" s="1"/>
  <c r="C59" i="92"/>
  <c r="H58" i="92"/>
  <c r="E58" i="92"/>
  <c r="H57" i="92"/>
  <c r="E57" i="92"/>
  <c r="H56" i="92"/>
  <c r="E56" i="92"/>
  <c r="H55" i="92"/>
  <c r="E55" i="92"/>
  <c r="H52" i="92"/>
  <c r="E52" i="92"/>
  <c r="H51" i="92"/>
  <c r="E51" i="92"/>
  <c r="H50" i="92"/>
  <c r="E50" i="92"/>
  <c r="H49" i="92"/>
  <c r="E49" i="92"/>
  <c r="H48" i="92"/>
  <c r="E48" i="92"/>
  <c r="D47" i="92"/>
  <c r="C47" i="92"/>
  <c r="H46" i="92"/>
  <c r="E46" i="92"/>
  <c r="H45" i="92"/>
  <c r="E45" i="92"/>
  <c r="H44" i="92"/>
  <c r="E44" i="92"/>
  <c r="H43" i="92"/>
  <c r="E43" i="92"/>
  <c r="H42" i="92"/>
  <c r="E42" i="92"/>
  <c r="G53" i="92"/>
  <c r="D41" i="92"/>
  <c r="C41" i="92"/>
  <c r="H40" i="92"/>
  <c r="E40" i="92"/>
  <c r="H39" i="92"/>
  <c r="E39" i="92"/>
  <c r="H38" i="92"/>
  <c r="E38" i="92"/>
  <c r="H35" i="92"/>
  <c r="E35" i="92"/>
  <c r="H34" i="92"/>
  <c r="E34" i="92"/>
  <c r="H33" i="92"/>
  <c r="E33" i="92"/>
  <c r="H32" i="92"/>
  <c r="E32" i="92"/>
  <c r="H31" i="92"/>
  <c r="E31" i="92"/>
  <c r="G36" i="92"/>
  <c r="D30" i="92"/>
  <c r="C30" i="92"/>
  <c r="H29" i="92"/>
  <c r="E29" i="92"/>
  <c r="H28" i="92"/>
  <c r="E28" i="92"/>
  <c r="H27" i="92"/>
  <c r="D27" i="92"/>
  <c r="C27" i="92"/>
  <c r="E27" i="92" s="1"/>
  <c r="H26" i="92"/>
  <c r="E26" i="92"/>
  <c r="H25" i="92"/>
  <c r="E25" i="92"/>
  <c r="D24" i="92"/>
  <c r="C24" i="92"/>
  <c r="H23" i="92"/>
  <c r="E23" i="92"/>
  <c r="H22" i="92"/>
  <c r="E22" i="92"/>
  <c r="H21" i="92"/>
  <c r="E21" i="92"/>
  <c r="H20" i="92"/>
  <c r="E20" i="92"/>
  <c r="H19" i="92"/>
  <c r="D19" i="92"/>
  <c r="C19" i="92"/>
  <c r="H18" i="92"/>
  <c r="E18" i="92"/>
  <c r="H17" i="92"/>
  <c r="E17" i="92"/>
  <c r="H16" i="92"/>
  <c r="E16" i="92"/>
  <c r="H15" i="92"/>
  <c r="D15" i="92"/>
  <c r="C15" i="92"/>
  <c r="H14" i="92"/>
  <c r="E14" i="92"/>
  <c r="H13" i="92"/>
  <c r="E13" i="92"/>
  <c r="H12" i="92"/>
  <c r="E12" i="92"/>
  <c r="H11" i="92"/>
  <c r="E11" i="92"/>
  <c r="H10" i="92"/>
  <c r="E10" i="92"/>
  <c r="H9" i="92"/>
  <c r="E9" i="92"/>
  <c r="H8" i="92"/>
  <c r="E8" i="92"/>
  <c r="H7" i="92"/>
  <c r="D7" i="92"/>
  <c r="C7" i="92"/>
  <c r="G69" i="92" l="1"/>
  <c r="E15" i="92"/>
  <c r="E24" i="92"/>
  <c r="F69" i="92"/>
  <c r="H69" i="92" s="1"/>
  <c r="C36" i="92"/>
  <c r="E19" i="92"/>
  <c r="H30" i="92"/>
  <c r="H41" i="92"/>
  <c r="E47" i="92"/>
  <c r="E59" i="92"/>
  <c r="E63" i="92"/>
  <c r="D36" i="92"/>
  <c r="E30" i="92"/>
  <c r="E41" i="92"/>
  <c r="H47" i="92"/>
  <c r="C68" i="92"/>
  <c r="E68" i="92" s="1"/>
  <c r="E6" i="93"/>
  <c r="F36" i="92"/>
  <c r="H36" i="92" s="1"/>
  <c r="D53" i="92"/>
  <c r="D69" i="92" s="1"/>
  <c r="H45" i="93"/>
  <c r="H29" i="93"/>
  <c r="H34" i="93"/>
  <c r="H37" i="93"/>
  <c r="H8" i="94"/>
  <c r="E8" i="94"/>
  <c r="E14" i="94"/>
  <c r="H38" i="94"/>
  <c r="E30" i="94"/>
  <c r="E11" i="94"/>
  <c r="E17" i="94"/>
  <c r="H11" i="94"/>
  <c r="H14" i="94"/>
  <c r="H6" i="93"/>
  <c r="D43" i="93"/>
  <c r="D45" i="93" s="1"/>
  <c r="C53" i="92"/>
  <c r="H68" i="92"/>
  <c r="F53" i="92"/>
  <c r="H53" i="92" s="1"/>
  <c r="E7" i="92"/>
  <c r="H24" i="92"/>
  <c r="E36" i="92" l="1"/>
  <c r="H43" i="93"/>
  <c r="E45" i="93"/>
  <c r="E43" i="93"/>
  <c r="C69" i="92"/>
  <c r="E69" i="92" s="1"/>
  <c r="E53" i="92"/>
  <c r="B1" i="80" l="1"/>
  <c r="G6" i="71" l="1"/>
  <c r="G13" i="71" s="1"/>
  <c r="F6" i="71"/>
  <c r="F13" i="71" s="1"/>
  <c r="E6" i="71"/>
  <c r="E13" i="71" s="1"/>
  <c r="D6" i="71"/>
  <c r="D13" i="71" s="1"/>
  <c r="C6" i="71"/>
  <c r="C13" i="71" s="1"/>
  <c r="B18" i="105" s="1"/>
  <c r="B1" i="79" l="1"/>
  <c r="B1" i="36"/>
  <c r="B1" i="74"/>
  <c r="B1" i="64"/>
  <c r="B1" i="35"/>
  <c r="B1" i="69"/>
  <c r="B1" i="77"/>
  <c r="B1" i="28"/>
  <c r="B1" i="73"/>
  <c r="B1" i="72"/>
  <c r="B1" i="52"/>
  <c r="B1" i="71"/>
  <c r="B1" i="6"/>
  <c r="C21" i="77" l="1"/>
  <c r="D16" i="77"/>
  <c r="D17" i="77"/>
  <c r="D15" i="77"/>
  <c r="D8" i="77"/>
  <c r="D9" i="77"/>
  <c r="D7" i="77"/>
  <c r="C20" i="77"/>
  <c r="C19" i="77"/>
  <c r="D21" i="77" l="1"/>
  <c r="D19" i="77"/>
  <c r="D20" i="77"/>
  <c r="H14" i="74" l="1"/>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F22" i="74"/>
  <c r="V7" i="64" l="1"/>
  <c r="H9" i="74"/>
  <c r="H10" i="74"/>
  <c r="H11" i="74"/>
  <c r="H12" i="74"/>
  <c r="H13" i="74"/>
  <c r="H15" i="74"/>
  <c r="H16" i="74"/>
  <c r="H17" i="74"/>
  <c r="H18" i="74"/>
  <c r="H19" i="74"/>
  <c r="H20" i="74"/>
  <c r="H21" i="74"/>
  <c r="T21" i="64" l="1"/>
  <c r="U21" i="64"/>
  <c r="V9" i="64"/>
  <c r="D22" i="74" l="1"/>
  <c r="E22" i="74"/>
  <c r="H22" i="74" s="1"/>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4" i="64"/>
  <c r="V15" i="64"/>
  <c r="V16" i="64"/>
  <c r="V17" i="64"/>
  <c r="V18" i="64"/>
  <c r="V19" i="64"/>
  <c r="V20" i="64"/>
  <c r="V21" i="64" l="1"/>
  <c r="C48" i="28" l="1"/>
  <c r="C53" i="28" s="1"/>
  <c r="B10" i="105" s="1"/>
  <c r="C36" i="28"/>
  <c r="C42" i="28" s="1"/>
  <c r="B9" i="105" s="1"/>
  <c r="C12" i="28"/>
  <c r="C6" i="28" l="1"/>
  <c r="C29" i="28" s="1"/>
  <c r="B8" i="105" s="1"/>
  <c r="B7" i="105" s="1"/>
  <c r="B16" i="105" l="1"/>
  <c r="B14" i="105" s="1"/>
  <c r="B6" i="105"/>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21" i="105" l="1"/>
  <c r="B22" i="105"/>
  <c r="B23" i="105"/>
  <c r="C5" i="71"/>
  <c r="E5" i="71"/>
  <c r="F5" i="71"/>
  <c r="D5"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<sst xmlns="http://schemas.openxmlformats.org/spreadsheetml/2006/main" count="1654" uniqueCount="1040">
  <si>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</si>
  <si>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</si>
  <si>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</si>
  <si>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</si>
  <si>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</si>
  <si>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</si>
  <si>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</si>
  <si>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</si>
  <si>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</si>
  <si>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</si>
  <si>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</si>
  <si>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</si>
  <si>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</si>
  <si>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</si>
  <si>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</si>
  <si>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</si>
  <si>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</si>
  <si>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</si>
  <si>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</si>
  <si>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</si>
  <si>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</si>
  <si>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</si>
  <si>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</si>
  <si>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</si>
  <si>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</si>
  <si>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</si>
  <si>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</si>
  <si>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</si>
  <si>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</si>
  <si>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</si>
  <si>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</si>
  <si>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</si>
  <si>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</si>
  <si>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</si>
  <si>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</si>
  <si>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</si>
  <si>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</si>
  <si>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</si>
  <si>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</si>
  <si>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</si>
  <si>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</si>
  <si>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</si>
  <si>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</si>
  <si>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</si>
  <si>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</si>
  <si>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</si>
  <si>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</si>
  <si>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</si>
  <si>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</si>
  <si>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</si>
  <si>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</si>
  <si>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</si>
  <si>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</si>
  <si>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</si>
  <si>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</si>
  <si>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</si>
  <si>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</si>
  <si>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</si>
  <si>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</si>
  <si>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</si>
  <si>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</si>
  <si>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</si>
  <si>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</si>
  <si>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</si>
  <si>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</si>
  <si>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</si>
  <si>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</si>
  <si>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</si>
  <si>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</si>
  <si>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</si>
  <si>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</si>
  <si>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</si>
  <si>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</si>
  <si>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</si>
  <si>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</si>
  <si>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</si>
  <si>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</si>
  <si>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</si>
  <si>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</si>
  <si>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</si>
  <si>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</si>
  <si>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</si>
  <si>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</si>
  <si>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</si>
  <si>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</si>
  <si>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</si>
  <si>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</si>
  <si>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</si>
  <si>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</si>
  <si>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</si>
  <si>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</si>
  <si>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</si>
  <si>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</si>
  <si>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</si>
  <si>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</si>
  <si>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</si>
  <si>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</si>
  <si>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</si>
  <si>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</si>
  <si>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</si>
  <si>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</si>
  <si>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</si>
  <si>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</si>
  <si>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</si>
  <si>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</si>
  <si>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</si>
  <si>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</si>
  <si>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</si>
  <si>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</si>
  <si>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</si>
  <si>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</si>
  <si>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</si>
  <si>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</si>
  <si>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</si>
  <si>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</si>
  <si>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</si>
  <si>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</si>
  <si>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</si>
  <si>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</si>
  <si>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</si>
  <si>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</si>
  <si>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</si>
  <si>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</si>
  <si>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</si>
  <si>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</si>
  <si>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</si>
  <si>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</si>
  <si>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</si>
  <si>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</si>
  <si>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</si>
  <si>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</si>
  <si>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</si>
  <si>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</si>
  <si>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</si>
  <si>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</si>
  <si>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</si>
  <si>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</si>
  <si>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</si>
  <si>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</si>
  <si>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</si>
  <si>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</si>
  <si>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</si>
  <si>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</si>
  <si>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</si>
  <si>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</si>
  <si>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</si>
  <si>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</si>
  <si>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</si>
  <si>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</si>
  <si>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</si>
  <si>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</si>
  <si>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</si>
  <si>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</si>
  <si>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</si>
  <si>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</si>
  <si>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</si>
  <si>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</si>
  <si>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</si>
  <si>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</si>
  <si>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</si>
  <si>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</si>
  <si>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</si>
  <si>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</si>
  <si>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</si>
  <si>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</si>
  <si>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</si>
  <si>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</si>
  <si>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</si>
  <si>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</si>
  <si>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</si>
  <si>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</si>
  <si>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</si>
  <si>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</si>
  <si>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</si>
  <si>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</si>
  <si>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</si>
  <si>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</si>
  <si>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</si>
  <si>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</si>
  <si>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</si>
  <si>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</si>
  <si>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</si>
  <si>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</si>
  <si>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</si>
  <si>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</si>
  <si>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</si>
  <si>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</si>
  <si>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</si>
  <si>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</si>
  <si>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</si>
  <si>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</si>
  <si>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</si>
  <si>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</si>
  <si>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</si>
  <si>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</si>
  <si>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</si>
  <si>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</si>
  <si>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</si>
  <si>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</si>
  <si>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</si>
  <si>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</si>
  <si>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</si>
  <si>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</si>
  <si>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</si>
  <si>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</si>
  <si>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</si>
  <si>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</si>
  <si>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</si>
  <si>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</si>
  <si>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</si>
  <si>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</si>
  <si>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</si>
  <si>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</si>
  <si>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</si>
  <si>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</si>
  <si>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</si>
  <si>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</si>
  <si>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</si>
  <si>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</si>
  <si>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</si>
  <si>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</si>
  <si>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</si>
  <si>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</si>
  <si>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</si>
  <si>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</si>
  <si>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</si>
  <si>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</si>
  <si>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</si>
  <si>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</si>
  <si>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</si>
  <si>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</si>
  <si>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</si>
  <si>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</si>
  <si>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</si>
  <si>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</si>
  <si>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</si>
  <si>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</si>
  <si>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</si>
  <si>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</si>
  <si>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</si>
  <si>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</si>
  <si>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</si>
  <si>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</si>
  <si>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</si>
  <si>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</si>
  <si>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</si>
  <si>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</si>
  <si>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</si>
  <si>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</si>
  <si>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</si>
  <si>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</si>
  <si>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</si>
  <si>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</si>
  <si>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</si>
  <si>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</si>
  <si>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</si>
  <si>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</si>
  <si>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</si>
  <si>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</si>
  <si>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</si>
  <si>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</si>
  <si>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</si>
  <si>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</si>
  <si>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</si>
  <si>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</si>
  <si>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</si>
  <si>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</si>
  <si>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</si>
  <si>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</si>
  <si>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</si>
  <si>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</si>
  <si>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</si>
  <si>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</si>
  <si>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</si>
  <si>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</si>
  <si>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</si>
  <si>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</si>
  <si>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</si>
  <si>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</si>
  <si>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</si>
  <si>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</si>
  <si>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</si>
  <si>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</si>
  <si>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</si>
  <si>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</si>
  <si>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</si>
  <si>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</si>
  <si>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</si>
  <si>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</si>
  <si>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</si>
  <si>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</si>
  <si>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</si>
  <si>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</si>
  <si>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</si>
  <si>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</si>
  <si>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</si>
  <si>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</si>
  <si>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</si>
  <si>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</si>
  <si>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</si>
  <si>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</si>
  <si>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</si>
  <si>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</si>
  <si>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</si>
  <si>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</si>
  <si>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</si>
  <si>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</si>
  <si>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</si>
  <si>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</si>
  <si>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</si>
  <si>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</si>
  <si>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</si>
  <si>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</si>
  <si>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</si>
  <si>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</si>
  <si>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</si>
  <si>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</si>
  <si>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</si>
  <si>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</si>
  <si>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</si>
  <si>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</si>
  <si>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</si>
  <si>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</si>
  <si>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</si>
  <si>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</si>
  <si>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</si>
  <si>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</si>
  <si>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</si>
  <si>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</si>
  <si>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</si>
  <si>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</si>
  <si>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</si>
  <si>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</si>
  <si>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</si>
  <si>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</si>
  <si>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</si>
  <si>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</si>
  <si>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</si>
  <si>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</si>
  <si>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</si>
  <si>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</si>
  <si>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</si>
  <si>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</si>
  <si>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</si>
  <si>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</si>
  <si>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</si>
  <si>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</si>
  <si>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</si>
  <si>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</si>
  <si>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</si>
  <si>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</si>
  <si>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</si>
  <si>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</si>
  <si>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</si>
  <si>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</si>
  <si>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</si>
  <si>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</si>
  <si>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</si>
  <si>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</si>
  <si>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</si>
  <si>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</si>
  <si>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</si>
  <si>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</si>
  <si>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</si>
  <si>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</si>
  <si>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</si>
  <si>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</si>
  <si>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</si>
  <si>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</si>
  <si>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</si>
  <si>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</si>
  <si>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</si>
  <si>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</si>
  <si>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</si>
  <si>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</si>
  <si>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</si>
  <si>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</si>
  <si>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</si>
  <si>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</si>
  <si>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</si>
  <si>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</si>
  <si>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</si>
  <si>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</si>
  <si>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</si>
  <si>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</si>
  <si>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</si>
  <si>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</si>
  <si>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</si>
  <si>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</si>
  <si>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</si>
  <si>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</si>
  <si>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</si>
  <si>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</si>
  <si>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</si>
  <si>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</si>
  <si>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</si>
  <si>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</si>
  <si>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</si>
  <si>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</si>
  <si>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</si>
  <si>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</si>
  <si>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</si>
  <si>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</si>
  <si>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</si>
  <si>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</si>
  <si>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</si>
  <si>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</si>
  <si>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</si>
  <si>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</si>
  <si>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</si>
  <si>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</si>
  <si>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</si>
  <si>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</si>
  <si>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</si>
  <si>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</si>
  <si>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</si>
  <si>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</si>
  <si>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</si>
  <si>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</si>
  <si>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</si>
  <si>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</si>
  <si>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</si>
  <si>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</si>
  <si>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</si>
  <si>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</si>
  <si>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</si>
  <si>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</si>
  <si>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</si>
  <si>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</si>
  <si>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</si>
  <si>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</si>
  <si>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</si>
  <si>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</si>
  <si>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</si>
  <si>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</si>
  <si>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</si>
  <si>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</si>
  <si>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</si>
  <si>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</si>
  <si>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</si>
  <si>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</si>
  <si>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</si>
  <si>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</si>
  <si>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</si>
  <si>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</si>
  <si>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</si>
  <si>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</si>
  <si>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</si>
  <si>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</si>
  <si>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</si>
  <si>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</si>
  <si>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</si>
  <si>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</si>
  <si>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</si>
  <si>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</si>
  <si>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</si>
  <si>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</si>
  <si>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</si>
  <si>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</si>
  <si>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</si>
  <si>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</si>
  <si>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</si>
  <si>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</si>
  <si>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</si>
  <si>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</si>
  <si>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</si>
  <si>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</si>
  <si>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</si>
  <si>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</si>
  <si>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</si>
  <si>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</si>
  <si>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</si>
  <si>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</si>
  <si>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</si>
  <si>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</si>
  <si>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</si>
  <si>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</si>
  <si>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</si>
  <si>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</si>
  <si>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</si>
  <si>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</si>
  <si>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</si>
  <si>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</si>
  <si>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</si>
  <si>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</si>
  <si>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</si>
  <si>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</si>
  <si>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</si>
  <si>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</si>
  <si>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</si>
  <si>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</si>
  <si>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</si>
  <si>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</si>
  <si>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</si>
  <si>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</si>
  <si>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</si>
  <si>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</si>
  <si>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</si>
  <si>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</si>
  <si>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</si>
  <si>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</si>
  <si>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</si>
  <si>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</si>
  <si>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</si>
  <si>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</si>
  <si>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</si>
  <si>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</si>
  <si>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</si>
  <si>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</si>
  <si>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</si>
  <si>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</si>
  <si>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</si>
  <si>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</si>
  <si>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</si>
  <si>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</si>
  <si>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</si>
  <si>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</si>
  <si>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</si>
  <si>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</si>
  <si>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</si>
  <si>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</si>
  <si>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</si>
  <si>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</si>
  <si>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</si>
  <si>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</si>
  <si>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</si>
  <si>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</si>
  <si>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</si>
  <si>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</si>
  <si>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</si>
  <si>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</si>
  <si>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</si>
  <si>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</si>
  <si>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</si>
  <si>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</si>
  <si>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</si>
  <si>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</si>
  <si>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</si>
  <si>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</si>
  <si>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</si>
  <si>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</si>
  <si>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</si>
  <si>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</si>
  <si>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</si>
  <si>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</si>
  <si>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</si>
  <si>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</si>
  <si>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</si>
  <si>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</si>
  <si>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</si>
  <si>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</si>
  <si>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</si>
  <si>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</si>
  <si>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</si>
  <si>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</si>
  <si>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</si>
  <si>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</si>
  <si>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</si>
  <si>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</si>
  <si>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</si>
  <si>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</si>
  <si>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</si>
  <si>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</si>
  <si>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</si>
  <si>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</si>
  <si>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</si>
  <si>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</si>
  <si>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</si>
  <si>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</si>
  <si>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</si>
  <si>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</si>
  <si>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</si>
  <si>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</si>
  <si>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</si>
  <si>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</si>
  <si>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</si>
  <si>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</si>
  <si>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</si>
  <si>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</si>
  <si>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</si>
  <si>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</si>
  <si>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</si>
  <si>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</si>
  <si>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</si>
  <si>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</si>
  <si>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</si>
  <si>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</si>
  <si>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</si>
  <si>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</si>
  <si>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</si>
  <si>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</si>
  <si>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</si>
  <si>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</si>
  <si>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</si>
  <si>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</si>
  <si>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</si>
  <si>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</si>
  <si>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</si>
  <si>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</si>
  <si>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</si>
  <si>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</si>
  <si>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</si>
  <si>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</si>
  <si>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</si>
  <si>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</si>
  <si>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</si>
  <si>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</si>
  <si>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</si>
  <si>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</si>
  <si>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</si>
  <si>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</si>
  <si>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</si>
  <si>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</si>
  <si>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</si>
  <si>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</si>
  <si>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</si>
  <si>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</si>
  <si>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</si>
  <si>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</si>
  <si>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</si>
  <si>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</si>
  <si>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</si>
  <si>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</si>
  <si>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</si>
  <si>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</si>
  <si>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</si>
  <si>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</si>
  <si>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</si>
  <si>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</si>
  <si>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</si>
  <si>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</si>
  <si>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</si>
  <si>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</si>
  <si>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</si>
  <si>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</si>
  <si>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</si>
  <si>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</si>
  <si>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</si>
  <si>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</si>
  <si>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</si>
  <si>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</si>
  <si>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</si>
  <si>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</si>
  <si>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</si>
  <si>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</si>
  <si>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</si>
  <si>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</si>
  <si>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</si>
  <si>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</si>
  <si>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</si>
  <si>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</si>
  <si>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</si>
  <si>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</si>
  <si>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</si>
  <si>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</si>
  <si>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</si>
  <si>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</si>
  <si>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</si>
  <si>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</si>
  <si>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</si>
  <si>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</si>
  <si>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</si>
  <si>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</si>
  <si>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</si>
  <si>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</si>
  <si>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</si>
  <si>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</si>
  <si>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</si>
  <si>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</si>
  <si>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</si>
  <si>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</si>
  <si>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</si>
  <si>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</si>
  <si>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</si>
  <si>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</si>
  <si>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</si>
  <si>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</si>
  <si>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</si>
  <si>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</si>
  <si>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</si>
  <si>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</si>
  <si>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</si>
  <si>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</si>
  <si>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</si>
  <si>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</si>
  <si>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</si>
  <si>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</si>
  <si>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</si>
  <si>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</si>
  <si>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</si>
  <si>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</si>
  <si>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</si>
  <si>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</si>
  <si>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</si>
  <si>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</si>
  <si>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</si>
  <si>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</si>
  <si>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</si>
  <si>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</si>
  <si>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</si>
  <si>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</si>
  <si>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</si>
  <si>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</si>
  <si>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</si>
  <si>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</si>
  <si>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</si>
  <si>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</si>
  <si>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</si>
  <si>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</si>
  <si>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</si>
  <si>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</si>
  <si>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</si>
  <si>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</si>
  <si>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</si>
  <si>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</si>
  <si>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</si>
  <si>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</si>
  <si>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</si>
  <si>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</si>
  <si>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</si>
  <si>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</si>
  <si>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</si>
  <si>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</si>
  <si>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</si>
  <si>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</si>
  <si>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</si>
  <si>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</si>
  <si>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</si>
  <si>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</si>
  <si>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</si>
  <si>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</si>
  <si>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</si>
  <si>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</si>
  <si>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</si>
  <si>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</si>
  <si>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</si>
  <si>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</si>
  <si>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</si>
  <si>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</si>
  <si>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</si>
  <si>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</si>
  <si>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</si>
  <si>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</si>
  <si>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</si>
  <si>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</si>
  <si>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</si>
  <si>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</si>
  <si>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</si>
  <si>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</si>
  <si>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</si>
  <si>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</si>
  <si>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</si>
  <si>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</si>
  <si>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</si>
  <si>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</si>
  <si>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</si>
  <si>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</si>
  <si>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</si>
  <si>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</si>
  <si>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</si>
  <si>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</si>
  <si>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</si>
  <si>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</si>
  <si>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</si>
  <si>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</si>
  <si>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</si>
  <si>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</si>
  <si>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</si>
  <si>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</si>
  <si>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</si>
  <si>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</si>
  <si>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</si>
  <si>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</si>
  <si>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</si>
  <si>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</si>
  <si>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</si>
  <si>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</si>
  <si>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</si>
  <si>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</si>
  <si>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</si>
  <si>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</si>
  <si>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</si>
  <si>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</si>
  <si>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</si>
  <si>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</si>
  <si>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</si>
  <si>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</si>
  <si>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</si>
  <si>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</si>
  <si>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</si>
  <si>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</si>
  <si>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</si>
  <si>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</si>
  <si>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</si>
  <si>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</si>
  <si>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</si>
  <si>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</si>
  <si>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</si>
  <si>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</si>
  <si>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</si>
  <si>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</si>
  <si>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</si>
  <si>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</si>
  <si>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</si>
  <si>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</si>
  <si>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</si>
  <si>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</si>
  <si>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</si>
  <si>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</si>
  <si>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</si>
  <si>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</si>
  <si>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</si>
  <si>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</si>
  <si>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</si>
  <si>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</si>
  <si>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</si>
  <si>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</si>
  <si>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</si>
  <si>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</si>
  <si>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</si>
  <si>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</si>
  <si>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</si>
  <si>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</si>
  <si>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</si>
  <si>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</si>
  <si>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</si>
  <si>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</si>
  <si>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</si>
  <si>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</si>
  <si>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</si>
  <si>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</si>
  <si>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</si>
  <si>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</si>
  <si>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</si>
  <si>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</si>
  <si>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</si>
  <si>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</si>
  <si>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</si>
  <si>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</si>
  <si>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</si>
  <si>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</si>
  <si>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</si>
  <si>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</si>
  <si>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</si>
  <si>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</si>
  <si>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</si>
  <si>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</si>
  <si>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</si>
  <si>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</si>
  <si>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</si>
  <si>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</si>
  <si>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</si>
  <si>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</si>
  <si>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</si>
  <si>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</si>
  <si>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</si>
  <si>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</si>
  <si>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</si>
  <si>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</si>
  <si>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</si>
  <si>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</si>
  <si>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</si>
  <si>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</si>
  <si>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</si>
  <si>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</si>
  <si>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</si>
  <si>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</si>
  <si>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</si>
  <si>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</si>
  <si>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</si>
  <si>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</si>
  <si>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</si>
  <si>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</si>
  <si>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</si>
  <si>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</si>
  <si>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</si>
  <si>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</si>
  <si>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</si>
  <si>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</si>
  <si>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</si>
  <si>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</si>
  <si>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</si>
  <si>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</si>
  <si>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</si>
  <si>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</si>
  <si>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</si>
  <si>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</si>
  <si>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</si>
  <si>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</si>
  <si>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</si>
  <si>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</si>
  <si>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</si>
  <si>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</si>
  <si>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</si>
  <si>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</si>
  <si>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</si>
  <si>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</si>
  <si>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</si>
  <si>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</si>
  <si>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</si>
  <si>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</si>
  <si>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</si>
  <si>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</si>
  <si>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</si>
  <si>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</si>
  <si>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</si>
  <si>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</si>
  <si>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</si>
  <si>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</si>
  <si>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</si>
  <si>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</si>
  <si>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</si>
  <si>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</si>
  <si>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</si>
  <si>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</si>
  <si>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</si>
  <si>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</si>
  <si>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</si>
  <si>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</si>
  <si>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</si>
  <si>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</si>
  <si>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</si>
  <si>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</si>
  <si>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</si>
  <si>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</si>
  <si>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</si>
  <si>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</si>
  <si>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</si>
  <si>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</si>
  <si>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</si>
  <si>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</si>
  <si>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</si>
  <si>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</si>
  <si>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</si>
  <si>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</si>
  <si>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</si>
  <si>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</si>
  <si>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</si>
  <si>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</si>
  <si>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</si>
  <si>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</si>
  <si>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</si>
  <si>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</si>
  <si>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</si>
  <si>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</si>
  <si>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</si>
  <si>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</si>
  <si>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</si>
  <si>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</si>
  <si>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</si>
  <si>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</si>
  <si>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</si>
  <si>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</si>
  <si>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</si>
  <si>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</si>
  <si>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</si>
  <si>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</si>
  <si>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</si>
  <si>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</si>
  <si>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</si>
  <si>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</si>
  <si>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</si>
  <si>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</si>
  <si>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</si>
  <si>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</si>
  <si>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</si>
  <si>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</si>
  <si>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</si>
  <si>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</si>
  <si>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</si>
  <si>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</si>
  <si>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</si>
  <si>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</si>
  <si>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</si>
  <si>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</si>
  <si>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</si>
  <si>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</si>
  <si>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</si>
  <si>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</si>
  <si>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</si>
  <si>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</si>
  <si>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</si>
  <si>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</si>
  <si>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</si>
  <si>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</si>
  <si>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</si>
  <si>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</si>
  <si>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</si>
  <si>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</si>
  <si>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</si>
  <si>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</si>
  <si>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</si>
  <si>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</si>
  <si>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</si>
  <si>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</si>
  <si>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</si>
  <si>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</si>
  <si>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</si>
  <si>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</si>
  <si>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</si>
  <si>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</si>
  <si>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</si>
  <si>
    <t>სს სილქ ბანკი</t>
  </si>
  <si>
    <t>ი. მანაგაძე</t>
  </si>
  <si>
    <t>ა.ხოროშვილი</t>
  </si>
  <si>
    <t>www.silkbank.ge</t>
  </si>
  <si>
    <t>ირაკლი მანაგაძე</t>
  </si>
  <si>
    <t>დამოუკიდებელი თავმჯდომარე</t>
  </si>
  <si>
    <t>ვასილ კენკიშვილი</t>
  </si>
  <si>
    <t>არადამოუკიდებელ წევრი</t>
  </si>
  <si>
    <t>არჩილ ლურსმანაშვილი</t>
  </si>
  <si>
    <t>მზია ქოქუაშვილი</t>
  </si>
  <si>
    <t>დამოუკიდებელი წევრი</t>
  </si>
  <si>
    <t>ნანა ჩხობაძე</t>
  </si>
  <si>
    <t>ალექსი ხოროშვილი</t>
  </si>
  <si>
    <t>გენერალური დირექტორი</t>
  </si>
  <si>
    <t>გიორგი ღიბრაძე</t>
  </si>
  <si>
    <t>იურიდიული დირექტორი</t>
  </si>
  <si>
    <t>ნათია მერაბიშვილი</t>
  </si>
  <si>
    <t>ოპერაციების მართვის დირექტორი</t>
  </si>
  <si>
    <t>ირაკლი ბენდელიანი</t>
  </si>
  <si>
    <t>ინფორმაციული ტექნოლოგიების დირექტორი</t>
  </si>
  <si>
    <t>გიორგი კალოიანი</t>
  </si>
  <si>
    <t>რისკების დირექტორი</t>
  </si>
  <si>
    <t>დავით ნინიძე</t>
  </si>
  <si>
    <t>პროდუქტებისა და ინოვაციების დირექტორი</t>
  </si>
  <si>
    <t>სილქ როუდ გრუპ ჰოლდინგ (მალტა) ლიმიტედ, მალტა</t>
  </si>
  <si>
    <t>შპს პარტომტა</t>
  </si>
  <si>
    <t>სს სილქ ჰოლდინგი</t>
  </si>
  <si>
    <t>გიორგი რამიშვილი</t>
  </si>
  <si>
    <t>ალექსი თოფურია</t>
  </si>
  <si>
    <t>დევიდ ფრანც ბორგერი, გერმანია</t>
  </si>
  <si>
    <t>აქციებით შეზღუდული კერძო კომპანია ბრეიტენბერგ პრაივიტ ლიმიტედ, სინგაპური</t>
  </si>
  <si>
    <t>2.1.1</t>
  </si>
  <si>
    <t xml:space="preserve"> ერკინ ტატიშევი, ყაზახეთი</t>
  </si>
  <si>
    <t>ალექსანდრე ხეთაგური</t>
  </si>
  <si>
    <t xml:space="preserve"> ცხრილი 9 (Capital), N15</t>
  </si>
  <si>
    <t xml:space="preserve"> ცხრილი 9 (Capital), N32</t>
  </si>
  <si>
    <t xml:space="preserve"> ცხრილი 9 (Capital), N7</t>
  </si>
  <si>
    <t xml:space="preserve"> ცხრილი 9 (Capital), N6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</si>
</sst>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s>
  <fonts count="16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8"/>
      <color theme="1"/>
      <name val="Verdana"/>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4">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9"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41"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applyFont="0" applyFill="0" applyBorder="0" applyAlignment="0" applyProtection="0"/>
    <xf numFmtId="180"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68"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169"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9"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0" fontId="66" fillId="42" borderId="38" applyNumberFormat="0" applyAlignment="0" applyProtection="0"/>
    <xf numFmtId="3" fontId="2"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4"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0" fontId="69" fillId="0" borderId="44"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0" fontId="69" fillId="0" borderId="4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5"/>
    <xf numFmtId="169" fontId="26" fillId="0" borderId="45"/>
    <xf numFmtId="168"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9"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168"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2" fillId="0" borderId="0"/>
    <xf numFmtId="0" fontId="82" fillId="0" borderId="0"/>
    <xf numFmtId="168" fontId="82" fillId="0" borderId="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9"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9"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25" fillId="0" borderId="49"/>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9"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88" fontId="2" fillId="69" borderId="99" applyFont="0">
      <alignment horizontal="right" vertical="center"/>
    </xf>
    <xf numFmtId="3" fontId="2" fillId="69" borderId="99" applyFont="0">
      <alignment horizontal="right" vertical="center"/>
    </xf>
    <xf numFmtId="0" fontId="83"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9"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3" fontId="2" fillId="74" borderId="99" applyFont="0">
      <alignment horizontal="right" vertical="center"/>
      <protection locked="0"/>
    </xf>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3" fontId="2" fillId="71" borderId="99" applyFont="0">
      <alignment horizontal="right" vertical="center"/>
      <protection locked="0"/>
    </xf>
    <xf numFmtId="0" fontId="66"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9"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2" fillId="70" borderId="100" applyNumberFormat="0" applyFont="0" applyBorder="0" applyProtection="0">
      <alignment horizontal="left" vertical="center"/>
    </xf>
    <xf numFmtId="9" fontId="2" fillId="70" borderId="99" applyFont="0" applyProtection="0">
      <alignment horizontal="right" vertical="center"/>
    </xf>
    <xf numFmtId="3" fontId="2" fillId="70" borderId="99" applyFont="0" applyProtection="0">
      <alignment horizontal="right" vertical="center"/>
    </xf>
    <xf numFmtId="0" fontId="62" fillId="69" borderId="100" applyFont="0" applyBorder="0">
      <alignment horizontal="center" wrapText="1"/>
    </xf>
    <xf numFmtId="168" fontId="54" fillId="0" borderId="97">
      <alignment horizontal="left" vertical="center"/>
    </xf>
    <xf numFmtId="0" fontId="54" fillId="0" borderId="97">
      <alignment horizontal="left" vertical="center"/>
    </xf>
    <xf numFmtId="0" fontId="54" fillId="0" borderId="97">
      <alignment horizontal="left" vertical="center"/>
    </xf>
    <xf numFmtId="0" fontId="2" fillId="68" borderId="99" applyNumberFormat="0" applyFont="0" applyBorder="0" applyProtection="0">
      <alignment horizontal="center" vertical="center"/>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8"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9"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1" fillId="0" borderId="0"/>
    <xf numFmtId="169" fontId="26" fillId="36" borderId="0"/>
    <xf numFmtId="0" fontId="2" fillId="0" borderId="0">
      <alignment vertical="center"/>
    </xf>
    <xf numFmtId="166" fontId="1" fillId="0" borderId="0" applyFont="0" applyFill="0" applyBorder="0" applyAlignment="0" applyProtection="0"/>
    <xf numFmtId="0" fontId="129" fillId="0" borderId="0"/>
    <xf numFmtId="0" fontId="1" fillId="0" borderId="0"/>
    <xf numFmtId="0" fontId="1" fillId="0" borderId="0"/>
  </cellStyleXfs>
  <cellXfs count="931">
    <xf numFmtId="0" fontId="0" fillId="0" borderId="0" xfId="0"/>
    <xf numFmtId="0" fontId="4" fillId="0" borderId="0" xfId="0" applyFont="1"/>
    <xf numFmtId="0" fontId="0" fillId="0" borderId="0" xfId="0" applyAlignment="1">
      <alignment wrapText="1"/>
    </xf>
    <xf numFmtId="167" fontId="3" fillId="0" borderId="0" xfId="0" applyNumberFormat="1" applyFont="1" applyAlignment="1">
      <alignment horizontal="center"/>
    </xf>
    <xf numFmtId="167" fontId="0" fillId="0" borderId="0" xfId="0" applyNumberFormat="1" applyAlignment="1">
      <alignment horizontal="center"/>
    </xf>
    <xf numFmtId="167" fontId="5" fillId="0" borderId="0" xfId="0" applyNumberFormat="1" applyFont="1" applyAlignment="1">
      <alignment horizontal="center"/>
    </xf>
    <xf numFmtId="0" fontId="4" fillId="0" borderId="3" xfId="0" applyFont="1" applyBorder="1"/>
    <xf numFmtId="0" fontId="9" fillId="0" borderId="16" xfId="0" applyFont="1" applyBorder="1"/>
    <xf numFmtId="0" fontId="12" fillId="0" borderId="0" xfId="0" applyFont="1"/>
    <xf numFmtId="0" fontId="9" fillId="0" borderId="0" xfId="0" applyFont="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xf numFmtId="0" fontId="9" fillId="0" borderId="0" xfId="0" applyFont="1"/>
    <xf numFmtId="0" fontId="9" fillId="0" borderId="0" xfId="0" applyFont="1" applyAlignment="1">
      <alignment horizontal="right"/>
    </xf>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xf numFmtId="0" fontId="9" fillId="0" borderId="8" xfId="0" applyFont="1" applyBorder="1" applyAlignment="1">
      <alignment wrapText="1"/>
    </xf>
    <xf numFmtId="0" fontId="9" fillId="0" borderId="21" xfId="0" applyFont="1" applyBorder="1" applyAlignment="1">
      <alignment wrapText="1"/>
    </xf>
    <xf numFmtId="0" fontId="6" fillId="0" borderId="0" xfId="0" applyFont="1" applyAlignment="1">
      <alignment horizontal="center"/>
    </xf>
    <xf numFmtId="0" fontId="10" fillId="0" borderId="0" xfId="0" applyFont="1" applyAlignment="1">
      <alignment horizontal="center" wrapText="1"/>
    </xf>
    <xf numFmtId="0" fontId="13" fillId="0" borderId="8" xfId="0" applyFont="1" applyBorder="1" applyAlignment="1">
      <alignment wrapText="1"/>
    </xf>
    <xf numFmtId="0" fontId="4" fillId="0" borderId="21" xfId="0" applyFont="1" applyBorder="1"/>
    <xf numFmtId="0" fontId="13" fillId="0" borderId="25"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Protection="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Alignment="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20" fillId="0" borderId="22" xfId="0" applyFont="1" applyBorder="1" applyAlignment="1">
      <alignment horizontal="center" vertical="center" wrapText="1"/>
    </xf>
    <xf numFmtId="0" fontId="4" fillId="0" borderId="55" xfId="0" applyFont="1" applyBorder="1"/>
    <xf numFmtId="0" fontId="7" fillId="0" borderId="16" xfId="9" applyFont="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Border="1" applyAlignment="1" applyProtection="1">
      <alignment horizontal="center" vertical="center"/>
      <protection locked="0"/>
    </xf>
    <xf numFmtId="0" fontId="7" fillId="0" borderId="0" xfId="13" applyFont="1" applyAlignment="1" applyProtection="1">
      <alignment wrapText="1"/>
      <protection locked="0"/>
    </xf>
    <xf numFmtId="0" fontId="7" fillId="0" borderId="19" xfId="9" applyFont="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3" fillId="0" borderId="60" xfId="0" applyNumberFormat="1" applyFont="1" applyBorder="1" applyAlignment="1">
      <alignment horizontal="center"/>
    </xf>
    <xf numFmtId="167" fontId="23" fillId="0" borderId="58" xfId="0" applyNumberFormat="1" applyFont="1" applyBorder="1" applyAlignment="1">
      <alignment horizontal="center"/>
    </xf>
    <xf numFmtId="167" fontId="19" fillId="0" borderId="58" xfId="0" applyNumberFormat="1" applyFont="1" applyBorder="1" applyAlignment="1">
      <alignment horizontal="center"/>
    </xf>
    <xf numFmtId="167" fontId="23" fillId="0" borderId="61" xfId="0" applyNumberFormat="1" applyFont="1" applyBorder="1" applyAlignment="1">
      <alignment horizontal="center"/>
    </xf>
    <xf numFmtId="167" fontId="23" fillId="0" borderId="62"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3" xfId="0" applyFont="1" applyBorder="1"/>
    <xf numFmtId="0" fontId="4" fillId="0" borderId="17" xfId="0" applyFont="1" applyBorder="1"/>
    <xf numFmtId="0" fontId="4" fillId="0" borderId="22" xfId="0" applyFont="1" applyBorder="1"/>
    <xf numFmtId="0" fontId="7" fillId="3" borderId="19" xfId="5" applyFont="1" applyFill="1" applyBorder="1" applyAlignment="1" applyProtection="1">
      <alignment horizontal="right" vertical="center"/>
      <protection locked="0"/>
    </xf>
    <xf numFmtId="0" fontId="15" fillId="3" borderId="23" xfId="16" applyFont="1" applyFill="1" applyBorder="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 fillId="0" borderId="0" xfId="0" applyFont="1"/>
    <xf numFmtId="0" fontId="9" fillId="3" borderId="3" xfId="20960" applyFont="1" applyFill="1" applyBorder="1" applyAlignment="1">
      <alignment horizontal="left" wrapText="1" indent="1"/>
    </xf>
    <xf numFmtId="0" fontId="9"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9" fillId="0" borderId="2" xfId="20960" applyFont="1" applyBorder="1" applyAlignment="1">
      <alignment horizontal="left" wrapText="1" indent="1"/>
    </xf>
    <xf numFmtId="0" fontId="15" fillId="0" borderId="17" xfId="11" applyFont="1" applyBorder="1" applyAlignment="1">
      <alignment horizontal="center" vertical="center"/>
    </xf>
    <xf numFmtId="0" fontId="9" fillId="0" borderId="0" xfId="11" applyFont="1" applyAlignment="1">
      <alignment horizontal="left"/>
    </xf>
    <xf numFmtId="0" fontId="18" fillId="0" borderId="0" xfId="11" applyFont="1" applyAlignment="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Border="1" applyAlignment="1">
      <alignment vertical="center" wrapText="1"/>
    </xf>
    <xf numFmtId="0" fontId="6" fillId="35" borderId="9" xfId="0" applyFont="1" applyFill="1" applyBorder="1" applyAlignment="1">
      <alignment wrapText="1"/>
    </xf>
    <xf numFmtId="0" fontId="6" fillId="35" borderId="68" xfId="0" applyFont="1" applyFill="1" applyBorder="1" applyAlignment="1">
      <alignment wrapText="1"/>
    </xf>
    <xf numFmtId="0" fontId="15" fillId="0" borderId="0" xfId="11" applyFont="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Border="1" applyAlignment="1">
      <alignment vertical="center"/>
    </xf>
    <xf numFmtId="0" fontId="10" fillId="0" borderId="0" xfId="11" applyFont="1" applyAlignment="1">
      <alignment horizontal="center"/>
    </xf>
    <xf numFmtId="0" fontId="4" fillId="0" borderId="6" xfId="0" applyFont="1" applyBorder="1" applyAlignment="1">
      <alignment horizontal="center" vertical="center" wrapText="1"/>
    </xf>
    <xf numFmtId="0" fontId="18" fillId="0" borderId="0" xfId="0" applyFont="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Border="1" applyAlignment="1">
      <alignment horizontal="center"/>
    </xf>
    <xf numFmtId="0" fontId="4" fillId="0" borderId="22"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76" xfId="0" applyNumberFormat="1" applyFont="1" applyBorder="1" applyAlignment="1">
      <alignment horizontal="right" vertical="center"/>
    </xf>
    <xf numFmtId="49" fontId="106" fillId="0" borderId="79" xfId="0" applyNumberFormat="1" applyFont="1" applyBorder="1" applyAlignment="1">
      <alignment horizontal="right" vertical="center"/>
    </xf>
    <xf numFmtId="49" fontId="106" fillId="0" borderId="84" xfId="0" applyNumberFormat="1" applyFont="1" applyBorder="1" applyAlignment="1">
      <alignment horizontal="right" vertical="center"/>
    </xf>
    <xf numFmtId="0" fontId="106" fillId="0" borderId="0" xfId="0" applyFont="1" applyAlignment="1">
      <alignment horizontal="left"/>
    </xf>
    <xf numFmtId="0" fontId="106" fillId="0" borderId="84" xfId="0" applyFont="1" applyBorder="1" applyAlignment="1">
      <alignment horizontal="right" vertical="center"/>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9" fillId="0" borderId="0" xfId="0" applyFont="1" applyAlignment="1">
      <alignment horizontal="left" wrapText="1"/>
    </xf>
    <xf numFmtId="0" fontId="9" fillId="0" borderId="1" xfId="11" applyFont="1" applyBorder="1"/>
    <xf numFmtId="0" fontId="15" fillId="0" borderId="1" xfId="11" applyFont="1" applyBorder="1" applyAlignment="1">
      <alignment horizontal="left" vertical="center"/>
    </xf>
    <xf numFmtId="0" fontId="7" fillId="3" borderId="3" xfId="20960" applyFont="1" applyFill="1" applyBorder="1" applyAlignment="1">
      <alignment horizontal="right" indent="1"/>
    </xf>
    <xf numFmtId="0" fontId="7" fillId="3" borderId="2" xfId="20960" applyFont="1" applyFill="1" applyBorder="1" applyAlignment="1">
      <alignment horizontal="right" indent="1"/>
    </xf>
    <xf numFmtId="193" fontId="9" fillId="2" borderId="23" xfId="0" applyNumberFormat="1" applyFont="1" applyFill="1" applyBorder="1" applyAlignment="1" applyProtection="1">
      <alignment vertical="center"/>
      <protection locked="0"/>
    </xf>
    <xf numFmtId="3" fontId="21" fillId="35" borderId="23" xfId="0" applyNumberFormat="1" applyFont="1" applyFill="1" applyBorder="1" applyAlignment="1">
      <alignment vertical="center" wrapText="1"/>
    </xf>
    <xf numFmtId="3" fontId="21" fillId="35" borderId="24" xfId="0" applyNumberFormat="1" applyFont="1" applyFill="1" applyBorder="1" applyAlignment="1">
      <alignment vertical="center" wrapText="1"/>
    </xf>
    <xf numFmtId="193" fontId="0" fillId="35" borderId="18" xfId="0" applyNumberFormat="1" applyFill="1" applyBorder="1" applyAlignment="1">
      <alignment horizontal="center" vertical="center"/>
    </xf>
    <xf numFmtId="193" fontId="0" fillId="0" borderId="20" xfId="0" applyNumberFormat="1" applyBorder="1"/>
    <xf numFmtId="193" fontId="0" fillId="0" borderId="20" xfId="0" applyNumberFormat="1" applyBorder="1" applyAlignment="1">
      <alignment wrapText="1"/>
    </xf>
    <xf numFmtId="193" fontId="0" fillId="35" borderId="20" xfId="0" applyNumberFormat="1" applyFill="1" applyBorder="1" applyAlignment="1">
      <alignment horizontal="center" vertical="center" wrapText="1"/>
    </xf>
    <xf numFmtId="193" fontId="0" fillId="35" borderId="24" xfId="0" applyNumberFormat="1" applyFill="1" applyBorder="1" applyAlignment="1">
      <alignment horizontal="center" vertical="center" wrapText="1"/>
    </xf>
    <xf numFmtId="193" fontId="7" fillId="35"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5"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5" borderId="20" xfId="2" applyNumberFormat="1" applyFont="1" applyFill="1" applyBorder="1" applyAlignment="1" applyProtection="1">
      <alignment vertical="top" wrapText="1"/>
      <protection locked="0"/>
    </xf>
    <xf numFmtId="193" fontId="7" fillId="35" borderId="24" xfId="2" applyNumberFormat="1" applyFont="1" applyFill="1" applyBorder="1" applyAlignment="1" applyProtection="1">
      <alignment vertical="top" wrapText="1"/>
    </xf>
    <xf numFmtId="193" fontId="4" fillId="0" borderId="3" xfId="0" applyNumberFormat="1" applyFont="1" applyBorder="1"/>
    <xf numFmtId="193" fontId="4" fillId="35" borderId="23" xfId="0" applyNumberFormat="1" applyFont="1" applyFill="1" applyBorder="1"/>
    <xf numFmtId="193" fontId="4" fillId="0" borderId="19" xfId="0" applyNumberFormat="1" applyFont="1" applyBorder="1"/>
    <xf numFmtId="193" fontId="4" fillId="0" borderId="20" xfId="0" applyNumberFormat="1" applyFont="1" applyBorder="1"/>
    <xf numFmtId="193" fontId="4" fillId="35" borderId="51" xfId="0" applyNumberFormat="1" applyFont="1" applyFill="1" applyBorder="1"/>
    <xf numFmtId="193" fontId="4" fillId="35" borderId="22" xfId="0" applyNumberFormat="1" applyFont="1" applyFill="1" applyBorder="1"/>
    <xf numFmtId="193" fontId="4" fillId="35" borderId="24" xfId="0" applyNumberFormat="1" applyFont="1" applyFill="1" applyBorder="1"/>
    <xf numFmtId="193" fontId="4" fillId="35" borderId="52" xfId="0" applyNumberFormat="1" applyFont="1" applyFill="1" applyBorder="1"/>
    <xf numFmtId="0" fontId="4" fillId="0" borderId="26" xfId="0" applyFont="1" applyBorder="1" applyAlignment="1">
      <alignment horizontal="center" vertical="center"/>
    </xf>
    <xf numFmtId="193" fontId="4" fillId="0" borderId="8" xfId="0" applyNumberFormat="1" applyFont="1" applyBorder="1"/>
    <xf numFmtId="0" fontId="4" fillId="0" borderId="26" xfId="0" applyFont="1" applyBorder="1" applyAlignment="1">
      <alignment wrapText="1"/>
    </xf>
    <xf numFmtId="193" fontId="4" fillId="0" borderId="21" xfId="0" applyNumberFormat="1" applyFont="1" applyBorder="1"/>
    <xf numFmtId="193" fontId="4" fillId="0" borderId="21" xfId="0" applyNumberFormat="1" applyFont="1" applyBorder="1" applyAlignment="1">
      <alignment wrapText="1"/>
    </xf>
    <xf numFmtId="0" fontId="4"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6" fillId="0" borderId="0" xfId="0" applyFont="1" applyAlignment="1">
      <alignment horizontal="center" wrapText="1"/>
    </xf>
    <xf numFmtId="9" fontId="4" fillId="0" borderId="20" xfId="20961" applyFont="1" applyBorder="1"/>
    <xf numFmtId="9" fontId="4" fillId="35" borderId="24" xfId="20961" applyFont="1" applyFill="1" applyBorder="1"/>
    <xf numFmtId="167" fontId="4" fillId="0" borderId="20" xfId="0" applyNumberFormat="1" applyFont="1" applyBorder="1"/>
    <xf numFmtId="0" fontId="4" fillId="35" borderId="24" xfId="0" applyFont="1" applyFill="1" applyBorder="1"/>
    <xf numFmtId="167" fontId="6" fillId="35" borderId="23" xfId="0" applyNumberFormat="1" applyFont="1" applyFill="1" applyBorder="1" applyAlignment="1">
      <alignment horizontal="center" vertical="center"/>
    </xf>
    <xf numFmtId="0" fontId="9" fillId="0" borderId="16" xfId="0" applyFont="1" applyBorder="1" applyAlignment="1">
      <alignment horizontal="right" vertical="center" wrapText="1"/>
    </xf>
    <xf numFmtId="0" fontId="7" fillId="0" borderId="17" xfId="0" applyFont="1" applyBorder="1" applyAlignment="1">
      <alignment vertical="center" wrapText="1"/>
    </xf>
    <xf numFmtId="169" fontId="26" fillId="36" borderId="0" xfId="20"/>
    <xf numFmtId="169" fontId="26" fillId="36" borderId="92" xfId="20" applyBorder="1"/>
    <xf numFmtId="0" fontId="4" fillId="0" borderId="7" xfId="0" applyFont="1" applyBorder="1" applyAlignment="1">
      <alignment vertical="center"/>
    </xf>
    <xf numFmtId="0" fontId="4" fillId="0" borderId="53" xfId="0" applyFont="1" applyBorder="1" applyAlignment="1">
      <alignment vertical="center"/>
    </xf>
    <xf numFmtId="0" fontId="4" fillId="0" borderId="99" xfId="0" applyFont="1" applyBorder="1" applyAlignment="1">
      <alignment vertical="center"/>
    </xf>
    <xf numFmtId="0" fontId="6" fillId="0" borderId="99" xfId="0" applyFont="1" applyBorder="1" applyAlignment="1">
      <alignment vertical="center"/>
    </xf>
    <xf numFmtId="0" fontId="4" fillId="0" borderId="17" xfId="0" applyFont="1" applyBorder="1" applyAlignment="1">
      <alignment vertical="center"/>
    </xf>
    <xf numFmtId="0" fontId="4" fillId="0" borderId="94" xfId="0" applyFont="1" applyBorder="1" applyAlignment="1">
      <alignment vertical="center"/>
    </xf>
    <xf numFmtId="0" fontId="4" fillId="0" borderId="96" xfId="0" applyFont="1" applyBorder="1" applyAlignment="1">
      <alignment vertical="center"/>
    </xf>
    <xf numFmtId="0" fontId="4" fillId="0" borderId="64" xfId="0" applyFont="1" applyBorder="1" applyAlignment="1">
      <alignment vertical="center"/>
    </xf>
    <xf numFmtId="0" fontId="4" fillId="0" borderId="16" xfId="0" applyFont="1" applyBorder="1" applyAlignment="1">
      <alignment horizontal="center" vertical="center"/>
    </xf>
    <xf numFmtId="0" fontId="4" fillId="0" borderId="107" xfId="0" applyFont="1" applyBorder="1" applyAlignment="1">
      <alignment horizontal="center" vertical="center"/>
    </xf>
    <xf numFmtId="0" fontId="4" fillId="0" borderId="109" xfId="0" applyFont="1" applyBorder="1" applyAlignment="1">
      <alignment horizontal="center" vertical="center"/>
    </xf>
    <xf numFmtId="169" fontId="26" fillId="36" borderId="29" xfId="20" applyBorder="1"/>
    <xf numFmtId="169" fontId="26" fillId="36" borderId="111" xfId="20" applyBorder="1"/>
    <xf numFmtId="169" fontId="26" fillId="36" borderId="101" xfId="20" applyBorder="1"/>
    <xf numFmtId="169" fontId="26" fillId="36" borderId="55" xfId="20" applyBorder="1"/>
    <xf numFmtId="0" fontId="4" fillId="3" borderId="63" xfId="0" applyFont="1" applyFill="1" applyBorder="1" applyAlignment="1">
      <alignment horizontal="center" vertical="center"/>
    </xf>
    <xf numFmtId="0" fontId="4" fillId="3" borderId="0" xfId="0" applyFont="1" applyFill="1" applyAlignment="1">
      <alignment vertical="center"/>
    </xf>
    <xf numFmtId="0" fontId="4" fillId="0" borderId="69" xfId="0" applyFont="1" applyBorder="1" applyAlignment="1">
      <alignment horizontal="center" vertical="center"/>
    </xf>
    <xf numFmtId="0" fontId="4" fillId="3" borderId="97" xfId="0" applyFont="1" applyFill="1" applyBorder="1" applyAlignment="1">
      <alignment vertical="center"/>
    </xf>
    <xf numFmtId="0" fontId="14" fillId="3" borderId="112" xfId="0" applyFont="1" applyFill="1" applyBorder="1" applyAlignment="1">
      <alignment horizontal="left"/>
    </xf>
    <xf numFmtId="0" fontId="14" fillId="3" borderId="113" xfId="0" applyFont="1" applyFill="1" applyBorder="1" applyAlignment="1">
      <alignment horizontal="left"/>
    </xf>
    <xf numFmtId="0" fontId="4" fillId="0" borderId="99" xfId="0" applyFont="1" applyBorder="1" applyAlignment="1">
      <alignment horizontal="center" vertical="center" wrapText="1"/>
    </xf>
    <xf numFmtId="0" fontId="106" fillId="0" borderId="86" xfId="0" applyFont="1" applyBorder="1" applyAlignment="1">
      <alignment horizontal="right" vertical="center"/>
    </xf>
    <xf numFmtId="0" fontId="4" fillId="0" borderId="114" xfId="0" applyFont="1" applyBorder="1" applyAlignment="1">
      <alignment horizontal="center" vertical="center" wrapText="1"/>
    </xf>
    <xf numFmtId="0" fontId="6" fillId="3" borderId="115" xfId="0" applyFont="1" applyFill="1" applyBorder="1" applyAlignment="1">
      <alignment vertical="center"/>
    </xf>
    <xf numFmtId="0" fontId="4" fillId="3" borderId="21" xfId="0" applyFont="1" applyFill="1" applyBorder="1" applyAlignment="1">
      <alignment vertical="center"/>
    </xf>
    <xf numFmtId="0" fontId="4" fillId="0" borderId="116" xfId="0" applyFont="1" applyBorder="1" applyAlignment="1">
      <alignment horizontal="center" vertical="center"/>
    </xf>
    <xf numFmtId="0" fontId="6" fillId="0" borderId="23" xfId="0" applyFont="1" applyBorder="1" applyAlignment="1">
      <alignment vertical="center"/>
    </xf>
    <xf numFmtId="169" fontId="26" fillId="36" borderId="25" xfId="20" applyBorder="1"/>
    <xf numFmtId="0" fontId="4" fillId="0" borderId="7" xfId="0" applyFont="1" applyBorder="1" applyAlignment="1">
      <alignment horizontal="center" vertical="center" wrapText="1"/>
    </xf>
    <xf numFmtId="0" fontId="4" fillId="0" borderId="64" xfId="0" applyFont="1" applyBorder="1" applyAlignment="1">
      <alignment horizontal="center" vertical="center" wrapText="1"/>
    </xf>
    <xf numFmtId="0" fontId="7" fillId="0" borderId="16" xfId="11" applyFont="1" applyBorder="1" applyAlignment="1">
      <alignment vertical="center"/>
    </xf>
    <xf numFmtId="0" fontId="7" fillId="0" borderId="17" xfId="11" applyFont="1" applyBorder="1" applyAlignment="1">
      <alignment vertical="center"/>
    </xf>
    <xf numFmtId="0" fontId="15" fillId="0" borderId="18" xfId="11" applyFont="1" applyBorder="1" applyAlignment="1">
      <alignment horizontal="center" vertical="center"/>
    </xf>
    <xf numFmtId="0" fontId="0" fillId="0" borderId="116" xfId="0" applyBorder="1"/>
    <xf numFmtId="0" fontId="0" fillId="0" borderId="22" xfId="0" applyBorder="1"/>
    <xf numFmtId="0" fontId="6" fillId="35" borderId="117" xfId="0" applyFont="1" applyFill="1" applyBorder="1" applyAlignment="1">
      <alignment vertical="center" wrapText="1"/>
    </xf>
    <xf numFmtId="0" fontId="7" fillId="0" borderId="0" xfId="0" applyFont="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6" xfId="0" applyFont="1" applyFill="1" applyBorder="1" applyAlignment="1">
      <alignment horizontal="left" vertical="center" wrapText="1"/>
    </xf>
    <xf numFmtId="0" fontId="6" fillId="35" borderId="99" xfId="0" applyFont="1" applyFill="1" applyBorder="1" applyAlignment="1">
      <alignment horizontal="left" vertical="center" wrapText="1"/>
    </xf>
    <xf numFmtId="0" fontId="6" fillId="35" borderId="114" xfId="0" applyFont="1" applyFill="1" applyBorder="1" applyAlignment="1">
      <alignment horizontal="left" vertical="center" wrapText="1"/>
    </xf>
    <xf numFmtId="0" fontId="4" fillId="0" borderId="116" xfId="0" applyFont="1" applyBorder="1" applyAlignment="1">
      <alignment horizontal="right" vertical="center" wrapText="1"/>
    </xf>
    <xf numFmtId="0" fontId="4" fillId="0" borderId="99" xfId="0" applyFont="1" applyBorder="1" applyAlignment="1">
      <alignment horizontal="left" vertical="center" wrapText="1"/>
    </xf>
    <xf numFmtId="0" fontId="109" fillId="0" borderId="116" xfId="0" applyFont="1" applyBorder="1" applyAlignment="1">
      <alignment horizontal="right" vertical="center" wrapText="1"/>
    </xf>
    <xf numFmtId="0" fontId="109" fillId="0" borderId="99" xfId="0" applyFont="1" applyBorder="1" applyAlignment="1">
      <alignment horizontal="left" vertical="center" wrapText="1"/>
    </xf>
    <xf numFmtId="0" fontId="6" fillId="0" borderId="116" xfId="0" applyFont="1" applyBorder="1" applyAlignment="1">
      <alignment horizontal="left" vertical="center" wrapText="1"/>
    </xf>
    <xf numFmtId="0" fontId="6" fillId="0" borderId="0" xfId="21410" applyFont="1" applyAlignment="1" applyProtection="1">
      <alignment horizontal="left" vertical="center"/>
      <protection locked="0"/>
    </xf>
    <xf numFmtId="0" fontId="4" fillId="0" borderId="0" xfId="0" applyFont="1" applyAlignment="1">
      <alignment horizontal="left" vertical="center"/>
    </xf>
    <xf numFmtId="0" fontId="109" fillId="0" borderId="0" xfId="0" applyFont="1" applyAlignment="1">
      <alignment horizontal="left" vertical="center"/>
    </xf>
    <xf numFmtId="49" fontId="110" fillId="0" borderId="22" xfId="5" applyNumberFormat="1" applyFont="1" applyBorder="1" applyAlignment="1" applyProtection="1">
      <alignment horizontal="left" vertical="center"/>
      <protection locked="0"/>
    </xf>
    <xf numFmtId="0" fontId="111" fillId="0" borderId="23" xfId="9" applyFont="1" applyBorder="1" applyAlignment="1" applyProtection="1">
      <alignment horizontal="left" vertical="center" wrapText="1"/>
      <protection locked="0"/>
    </xf>
    <xf numFmtId="0" fontId="20" fillId="0" borderId="116" xfId="0" applyFont="1" applyBorder="1" applyAlignment="1">
      <alignment horizontal="center" vertical="center" wrapText="1"/>
    </xf>
    <xf numFmtId="3" fontId="21" fillId="35" borderId="99" xfId="0" applyNumberFormat="1" applyFont="1" applyFill="1" applyBorder="1" applyAlignment="1">
      <alignment vertical="center" wrapText="1"/>
    </xf>
    <xf numFmtId="3" fontId="21" fillId="35" borderId="114" xfId="0" applyNumberFormat="1" applyFont="1" applyFill="1" applyBorder="1" applyAlignment="1">
      <alignment vertical="center" wrapText="1"/>
    </xf>
    <xf numFmtId="14" fontId="7" fillId="3" borderId="99" xfId="8" quotePrefix="1" applyNumberFormat="1" applyFont="1" applyFill="1" applyBorder="1" applyAlignment="1" applyProtection="1">
      <alignment horizontal="left" vertical="center" wrapText="1" indent="2"/>
      <protection locked="0"/>
    </xf>
    <xf numFmtId="14" fontId="7" fillId="3" borderId="99" xfId="8" quotePrefix="1" applyNumberFormat="1" applyFont="1" applyFill="1" applyBorder="1" applyAlignment="1" applyProtection="1">
      <alignment horizontal="left" vertical="center" wrapText="1" indent="3"/>
      <protection locked="0"/>
    </xf>
    <xf numFmtId="0" fontId="11" fillId="0" borderId="99" xfId="17" applyFill="1" applyBorder="1" applyAlignment="1" applyProtection="1"/>
    <xf numFmtId="49" fontId="109" fillId="0" borderId="116" xfId="0" applyNumberFormat="1" applyFont="1" applyBorder="1" applyAlignment="1">
      <alignment horizontal="right" vertical="center" wrapText="1"/>
    </xf>
    <xf numFmtId="0" fontId="7" fillId="3" borderId="99" xfId="20960" applyFont="1" applyFill="1" applyBorder="1"/>
    <xf numFmtId="0" fontId="103" fillId="0" borderId="99" xfId="20960" applyFont="1" applyBorder="1" applyAlignment="1">
      <alignment horizontal="center" vertical="center"/>
    </xf>
    <xf numFmtId="0" fontId="4" fillId="0" borderId="99" xfId="0" applyFont="1" applyBorder="1"/>
    <xf numFmtId="0" fontId="11" fillId="0" borderId="99" xfId="17" applyFill="1" applyBorder="1" applyAlignment="1" applyProtection="1">
      <alignment horizontal="left" vertical="center" wrapText="1"/>
    </xf>
    <xf numFmtId="49" fontId="109" fillId="0" borderId="99" xfId="0" applyNumberFormat="1" applyFont="1" applyBorder="1" applyAlignment="1">
      <alignment horizontal="right" vertical="center" wrapText="1"/>
    </xf>
    <xf numFmtId="0" fontId="11" fillId="0" borderId="99" xfId="17" applyFill="1" applyBorder="1" applyAlignment="1" applyProtection="1">
      <alignment horizontal="left" vertical="center"/>
    </xf>
    <xf numFmtId="10" fontId="7" fillId="0" borderId="99" xfId="20961" applyNumberFormat="1" applyFont="1" applyFill="1" applyBorder="1" applyAlignment="1">
      <alignment horizontal="left" vertical="center" wrapText="1"/>
    </xf>
    <xf numFmtId="10" fontId="4" fillId="0"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left" vertical="center" wrapText="1"/>
    </xf>
    <xf numFmtId="10" fontId="109" fillId="0" borderId="99" xfId="20961" applyNumberFormat="1" applyFont="1" applyFill="1" applyBorder="1" applyAlignment="1">
      <alignment horizontal="left" vertical="center" wrapText="1"/>
    </xf>
    <xf numFmtId="10" fontId="6" fillId="35"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center" vertical="center" wrapText="1"/>
    </xf>
    <xf numFmtId="10" fontId="111" fillId="0" borderId="23" xfId="20961" applyNumberFormat="1" applyFont="1" applyFill="1" applyBorder="1" applyAlignment="1" applyProtection="1">
      <alignment horizontal="left" vertical="center"/>
    </xf>
    <xf numFmtId="43" fontId="7" fillId="0" borderId="0" xfId="7" applyFont="1"/>
    <xf numFmtId="0" fontId="107"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6" xfId="0" applyFont="1" applyBorder="1" applyAlignment="1">
      <alignment horizontal="right" vertical="center" wrapText="1"/>
    </xf>
    <xf numFmtId="0" fontId="7" fillId="0" borderId="99" xfId="0" applyFont="1" applyBorder="1" applyAlignment="1">
      <alignment vertical="center" wrapText="1"/>
    </xf>
    <xf numFmtId="0" fontId="4" fillId="0" borderId="99" xfId="0" applyFont="1" applyBorder="1" applyAlignment="1">
      <alignment vertical="center" wrapText="1"/>
    </xf>
    <xf numFmtId="0" fontId="4" fillId="0" borderId="99" xfId="0" applyFont="1" applyBorder="1" applyAlignment="1">
      <alignment horizontal="left" vertical="center" wrapText="1" indent="2"/>
    </xf>
    <xf numFmtId="3" fontId="21" fillId="35" borderId="100" xfId="0" applyNumberFormat="1" applyFont="1" applyFill="1" applyBorder="1" applyAlignment="1">
      <alignment vertical="center" wrapText="1"/>
    </xf>
    <xf numFmtId="3" fontId="21" fillId="35" borderId="21" xfId="0" applyNumberFormat="1" applyFont="1" applyFill="1" applyBorder="1" applyAlignment="1">
      <alignment vertical="center" wrapText="1"/>
    </xf>
    <xf numFmtId="3" fontId="21" fillId="35" borderId="25" xfId="0" applyNumberFormat="1" applyFont="1" applyFill="1" applyBorder="1" applyAlignment="1">
      <alignment vertical="center" wrapText="1"/>
    </xf>
    <xf numFmtId="3" fontId="21" fillId="35"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4" xfId="0" applyFont="1" applyBorder="1"/>
    <xf numFmtId="0" fontId="4" fillId="0" borderId="24" xfId="0" applyFont="1" applyBorder="1"/>
    <xf numFmtId="0" fontId="10" fillId="0" borderId="18" xfId="0" applyFont="1" applyBorder="1" applyAlignment="1">
      <alignment horizontal="center"/>
    </xf>
    <xf numFmtId="0" fontId="10" fillId="0" borderId="114" xfId="0" applyFont="1" applyBorder="1" applyAlignment="1">
      <alignment horizontal="center" vertical="center" wrapText="1"/>
    </xf>
    <xf numFmtId="0" fontId="2" fillId="0" borderId="17" xfId="0" applyFont="1" applyBorder="1" applyAlignment="1">
      <alignment horizontal="left" vertical="center" wrapText="1" indent="1"/>
    </xf>
    <xf numFmtId="0" fontId="2" fillId="0" borderId="18" xfId="0" applyFont="1" applyBorder="1" applyAlignment="1">
      <alignment horizontal="left" vertical="center" wrapText="1" indent="1"/>
    </xf>
    <xf numFmtId="0" fontId="9" fillId="0" borderId="116" xfId="0" applyFont="1" applyBorder="1" applyAlignment="1">
      <alignment horizontal="center" vertical="center" wrapText="1"/>
    </xf>
    <xf numFmtId="0" fontId="15" fillId="0" borderId="99" xfId="0" applyFont="1" applyBorder="1" applyAlignment="1">
      <alignment horizontal="center" vertical="center" wrapText="1"/>
    </xf>
    <xf numFmtId="0" fontId="16" fillId="0" borderId="99" xfId="0" applyFont="1" applyBorder="1" applyAlignment="1">
      <alignment horizontal="left" vertical="center" wrapText="1"/>
    </xf>
    <xf numFmtId="193" fontId="7" fillId="0" borderId="99" xfId="0" applyNumberFormat="1" applyFont="1" applyBorder="1" applyAlignment="1" applyProtection="1">
      <alignment vertical="center" wrapText="1"/>
      <protection locked="0"/>
    </xf>
    <xf numFmtId="193" fontId="4" fillId="0" borderId="99" xfId="0" applyNumberFormat="1" applyFont="1" applyBorder="1" applyAlignment="1" applyProtection="1">
      <alignment vertical="center" wrapText="1"/>
      <protection locked="0"/>
    </xf>
    <xf numFmtId="193" fontId="4" fillId="0" borderId="114" xfId="0" applyNumberFormat="1" applyFont="1" applyBorder="1" applyAlignment="1" applyProtection="1">
      <alignment vertical="center" wrapText="1"/>
      <protection locked="0"/>
    </xf>
    <xf numFmtId="193" fontId="7" fillId="0" borderId="99" xfId="0" applyNumberFormat="1" applyFont="1" applyBorder="1" applyAlignment="1" applyProtection="1">
      <alignment horizontal="right" vertical="center" wrapText="1"/>
      <protection locked="0"/>
    </xf>
    <xf numFmtId="0" fontId="9" fillId="2" borderId="116" xfId="0" applyFont="1" applyFill="1" applyBorder="1" applyAlignment="1">
      <alignment horizontal="right" vertical="center"/>
    </xf>
    <xf numFmtId="0" fontId="9" fillId="2" borderId="99" xfId="0" applyFont="1" applyFill="1" applyBorder="1" applyAlignment="1">
      <alignment vertical="center"/>
    </xf>
    <xf numFmtId="193" fontId="9" fillId="2" borderId="99" xfId="0" applyNumberFormat="1" applyFont="1" applyFill="1" applyBorder="1" applyAlignment="1" applyProtection="1">
      <alignment vertical="center"/>
      <protection locked="0"/>
    </xf>
    <xf numFmtId="193" fontId="17" fillId="2" borderId="99" xfId="0" applyNumberFormat="1" applyFont="1" applyFill="1" applyBorder="1" applyAlignment="1" applyProtection="1">
      <alignment vertical="center"/>
      <protection locked="0"/>
    </xf>
    <xf numFmtId="193" fontId="17" fillId="2" borderId="114" xfId="0" applyNumberFormat="1" applyFont="1" applyFill="1" applyBorder="1" applyAlignment="1" applyProtection="1">
      <alignment vertical="center"/>
      <protection locked="0"/>
    </xf>
    <xf numFmtId="193" fontId="9" fillId="2" borderId="114" xfId="0" applyNumberFormat="1" applyFont="1" applyFill="1" applyBorder="1" applyAlignment="1" applyProtection="1">
      <alignment vertical="center"/>
      <protection locked="0"/>
    </xf>
    <xf numFmtId="0" fontId="15" fillId="0" borderId="116" xfId="0" applyFont="1" applyBorder="1" applyAlignment="1">
      <alignment horizontal="center" vertical="center" wrapText="1"/>
    </xf>
    <xf numFmtId="14" fontId="4" fillId="0" borderId="0" xfId="0" applyNumberFormat="1" applyFont="1"/>
    <xf numFmtId="0" fontId="4" fillId="3" borderId="54" xfId="0" applyFont="1" applyFill="1" applyBorder="1"/>
    <xf numFmtId="0" fontId="4" fillId="3" borderId="119" xfId="0" applyFont="1" applyFill="1" applyBorder="1" applyAlignment="1">
      <alignment wrapText="1"/>
    </xf>
    <xf numFmtId="0" fontId="4" fillId="3" borderId="120" xfId="0" applyFont="1" applyFill="1" applyBorder="1"/>
    <xf numFmtId="0" fontId="6" fillId="3" borderId="11" xfId="0" applyFont="1" applyFill="1" applyBorder="1" applyAlignment="1">
      <alignment horizontal="center" wrapText="1"/>
    </xf>
    <xf numFmtId="0" fontId="4" fillId="0" borderId="99" xfId="0" applyFont="1" applyBorder="1" applyAlignment="1">
      <alignment horizontal="center"/>
    </xf>
    <xf numFmtId="0" fontId="4" fillId="3" borderId="63" xfId="0" applyFont="1" applyFill="1" applyBorder="1"/>
    <xf numFmtId="0" fontId="6" fillId="3" borderId="0" xfId="0" applyFont="1" applyFill="1" applyAlignment="1">
      <alignment horizontal="center" wrapText="1"/>
    </xf>
    <xf numFmtId="0" fontId="4" fillId="3" borderId="0" xfId="0" applyFont="1" applyFill="1" applyAlignment="1">
      <alignment horizontal="center"/>
    </xf>
    <xf numFmtId="0" fontId="4" fillId="3" borderId="92" xfId="0" applyFont="1" applyFill="1" applyBorder="1" applyAlignment="1">
      <alignment horizontal="center" vertical="center" wrapText="1"/>
    </xf>
    <xf numFmtId="0" fontId="4" fillId="0" borderId="116" xfId="0" applyFont="1" applyBorder="1"/>
    <xf numFmtId="0" fontId="4" fillId="0" borderId="99" xfId="0" applyFont="1" applyBorder="1" applyAlignment="1">
      <alignment wrapText="1"/>
    </xf>
    <xf numFmtId="164" fontId="4" fillId="0" borderId="99" xfId="7" applyNumberFormat="1" applyFont="1" applyBorder="1"/>
    <xf numFmtId="164" fontId="4" fillId="0" borderId="114" xfId="7" applyNumberFormat="1" applyFont="1" applyBorder="1"/>
    <xf numFmtId="0" fontId="14" fillId="0" borderId="99" xfId="0" applyFont="1" applyBorder="1" applyAlignment="1">
      <alignment horizontal="left" wrapText="1" indent="2"/>
    </xf>
    <xf numFmtId="164" fontId="4" fillId="0" borderId="99" xfId="7" applyNumberFormat="1" applyFont="1" applyBorder="1" applyAlignment="1">
      <alignment vertical="center"/>
    </xf>
    <xf numFmtId="0" fontId="6" fillId="0" borderId="116" xfId="0" applyFont="1" applyBorder="1"/>
    <xf numFmtId="0" fontId="6" fillId="0" borderId="99" xfId="0" applyFont="1" applyBorder="1" applyAlignment="1">
      <alignment wrapText="1"/>
    </xf>
    <xf numFmtId="164" fontId="6" fillId="0" borderId="114" xfId="7" applyNumberFormat="1" applyFont="1" applyBorder="1"/>
    <xf numFmtId="0" fontId="3" fillId="3" borderId="63"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2" xfId="7" applyNumberFormat="1" applyFont="1" applyFill="1" applyBorder="1"/>
    <xf numFmtId="164" fontId="4" fillId="0" borderId="99" xfId="7" applyNumberFormat="1" applyFont="1" applyFill="1" applyBorder="1"/>
    <xf numFmtId="164" fontId="4" fillId="0" borderId="99" xfId="7" applyNumberFormat="1" applyFont="1" applyFill="1" applyBorder="1" applyAlignment="1">
      <alignment vertical="center"/>
    </xf>
    <xf numFmtId="0" fontId="14" fillId="0" borderId="99"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92" xfId="0" applyFont="1" applyFill="1" applyBorder="1"/>
    <xf numFmtId="0" fontId="6" fillId="0" borderId="22" xfId="0" applyFont="1" applyBorder="1"/>
    <xf numFmtId="0" fontId="6" fillId="0" borderId="23" xfId="0" applyFont="1" applyBorder="1" applyAlignment="1">
      <alignment wrapText="1"/>
    </xf>
    <xf numFmtId="169" fontId="26" fillId="36" borderId="117" xfId="20" applyBorder="1"/>
    <xf numFmtId="10" fontId="6" fillId="0" borderId="24" xfId="20961" applyNumberFormat="1" applyFont="1" applyBorder="1"/>
    <xf numFmtId="0" fontId="9" fillId="2" borderId="107" xfId="0" applyFont="1" applyFill="1" applyBorder="1" applyAlignment="1">
      <alignment horizontal="right" vertical="center"/>
    </xf>
    <xf numFmtId="0" fontId="9" fillId="2" borderId="94" xfId="0" applyFont="1" applyFill="1" applyBorder="1" applyAlignment="1">
      <alignment vertical="center"/>
    </xf>
    <xf numFmtId="193" fontId="9" fillId="2" borderId="94" xfId="0" applyNumberFormat="1" applyFont="1" applyFill="1" applyBorder="1" applyAlignment="1" applyProtection="1">
      <alignment vertical="center"/>
      <protection locked="0"/>
    </xf>
    <xf numFmtId="193" fontId="17" fillId="2" borderId="94" xfId="0" applyNumberFormat="1" applyFont="1" applyFill="1" applyBorder="1" applyAlignment="1" applyProtection="1">
      <alignment vertical="center"/>
      <protection locked="0"/>
    </xf>
    <xf numFmtId="193" fontId="17" fillId="2" borderId="108" xfId="0" applyNumberFormat="1" applyFont="1" applyFill="1" applyBorder="1" applyAlignment="1" applyProtection="1">
      <alignment vertical="center"/>
      <protection locked="0"/>
    </xf>
    <xf numFmtId="0" fontId="9" fillId="0" borderId="99" xfId="0" applyFont="1" applyBorder="1" applyAlignment="1">
      <alignment horizontal="left" vertical="center" wrapText="1"/>
    </xf>
    <xf numFmtId="0" fontId="6" fillId="3" borderId="0" xfId="0" applyFont="1" applyFill="1" applyAlignment="1">
      <alignment horizontal="center"/>
    </xf>
    <xf numFmtId="0" fontId="106" fillId="0" borderId="86" xfId="0" applyFont="1" applyBorder="1" applyAlignment="1">
      <alignment horizontal="left" vertical="center"/>
    </xf>
    <xf numFmtId="0" fontId="106" fillId="0" borderId="84" xfId="0" applyFont="1" applyBorder="1" applyAlignment="1">
      <alignment vertical="center" wrapText="1"/>
    </xf>
    <xf numFmtId="0" fontId="106" fillId="0" borderId="84" xfId="0" applyFont="1" applyBorder="1" applyAlignment="1">
      <alignment horizontal="left" vertical="center" wrapText="1"/>
    </xf>
    <xf numFmtId="0" fontId="116" fillId="0" borderId="0" xfId="11" applyFont="1"/>
    <xf numFmtId="0" fontId="117" fillId="0" borderId="0" xfId="0" applyFont="1"/>
    <xf numFmtId="0" fontId="118" fillId="0" borderId="0" xfId="1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30" xfId="0" applyFont="1" applyBorder="1" applyAlignment="1">
      <alignment horizontal="left" vertical="center" wrapText="1"/>
    </xf>
    <xf numFmtId="0" fontId="125" fillId="0" borderId="0" xfId="0" applyFont="1"/>
    <xf numFmtId="49" fontId="106" fillId="0" borderId="99" xfId="0" applyNumberFormat="1" applyFont="1" applyBorder="1" applyAlignment="1">
      <alignment horizontal="right" vertical="center"/>
    </xf>
    <xf numFmtId="0" fontId="126" fillId="0" borderId="0" xfId="0" applyFont="1"/>
    <xf numFmtId="0" fontId="117" fillId="0" borderId="0" xfId="0" applyFont="1" applyAlignment="1">
      <alignment horizontal="left" indent="1"/>
    </xf>
    <xf numFmtId="0" fontId="117" fillId="0" borderId="0" xfId="0" applyFont="1" applyAlignment="1">
      <alignment horizontal="left" indent="2"/>
    </xf>
    <xf numFmtId="49" fontId="117" fillId="0" borderId="0" xfId="0" applyNumberFormat="1" applyFont="1" applyAlignment="1">
      <alignment horizontal="left" indent="3"/>
    </xf>
    <xf numFmtId="49" fontId="117" fillId="0" borderId="0" xfId="0" applyNumberFormat="1" applyFont="1" applyAlignment="1">
      <alignment horizontal="left" indent="1"/>
    </xf>
    <xf numFmtId="49" fontId="117" fillId="0" borderId="0" xfId="0" applyNumberFormat="1" applyFont="1" applyAlignment="1">
      <alignment horizontal="left" wrapText="1" indent="2"/>
    </xf>
    <xf numFmtId="49" fontId="117" fillId="0" borderId="0" xfId="0" applyNumberFormat="1" applyFont="1" applyAlignment="1">
      <alignment horizontal="left" wrapText="1" indent="3"/>
    </xf>
    <xf numFmtId="0" fontId="117" fillId="0" borderId="0" xfId="0" applyFont="1" applyAlignment="1">
      <alignment horizontal="left" wrapText="1" indent="1"/>
    </xf>
    <xf numFmtId="0" fontId="117" fillId="0" borderId="0" xfId="0" applyFont="1" applyAlignment="1">
      <alignment horizontal="left" vertical="top" wrapText="1"/>
    </xf>
    <xf numFmtId="193" fontId="7" fillId="3" borderId="114" xfId="2" applyNumberFormat="1" applyFont="1" applyFill="1" applyBorder="1" applyAlignment="1" applyProtection="1">
      <alignment vertical="top" wrapText="1"/>
      <protection locked="0"/>
    </xf>
    <xf numFmtId="0" fontId="3" fillId="0" borderId="99" xfId="0" applyFont="1" applyBorder="1" applyAlignment="1">
      <alignment horizontal="center" vertical="center"/>
    </xf>
    <xf numFmtId="0" fontId="130" fillId="3" borderId="99" xfId="21414" applyFont="1" applyFill="1" applyBorder="1" applyAlignment="1">
      <alignment horizontal="left" vertical="center" wrapText="1"/>
    </xf>
    <xf numFmtId="0" fontId="131" fillId="0" borderId="99" xfId="21414" applyFont="1" applyBorder="1" applyAlignment="1">
      <alignment horizontal="left" vertical="center" wrapText="1" indent="1"/>
    </xf>
    <xf numFmtId="0" fontId="132" fillId="3" borderId="99" xfId="21414" applyFont="1" applyFill="1" applyBorder="1" applyAlignment="1">
      <alignment horizontal="left" vertical="center" wrapText="1"/>
    </xf>
    <xf numFmtId="0" fontId="131" fillId="3" borderId="99" xfId="21414" applyFont="1" applyFill="1" applyBorder="1" applyAlignment="1">
      <alignment horizontal="left" vertical="center" wrapText="1" indent="1"/>
    </xf>
    <xf numFmtId="0" fontId="130" fillId="0" borderId="137" xfId="0" applyFont="1" applyBorder="1" applyAlignment="1">
      <alignment horizontal="left" vertical="center" wrapText="1"/>
    </xf>
    <xf numFmtId="0" fontId="132" fillId="0" borderId="137" xfId="0" applyFont="1" applyBorder="1" applyAlignment="1">
      <alignment horizontal="left" vertical="center" wrapText="1"/>
    </xf>
    <xf numFmtId="0" fontId="133" fillId="3" borderId="137" xfId="0" applyFont="1" applyFill="1" applyBorder="1" applyAlignment="1">
      <alignment horizontal="left" vertical="center" wrapText="1" indent="1"/>
    </xf>
    <xf numFmtId="0" fontId="132" fillId="3" borderId="137" xfId="0" applyFont="1" applyFill="1" applyBorder="1" applyAlignment="1">
      <alignment horizontal="left" vertical="center" wrapText="1"/>
    </xf>
    <xf numFmtId="0" fontId="132" fillId="3" borderId="138" xfId="0" applyFont="1" applyFill="1" applyBorder="1" applyAlignment="1">
      <alignment horizontal="left" vertical="center" wrapText="1"/>
    </xf>
    <xf numFmtId="0" fontId="133" fillId="0" borderId="137" xfId="0" applyFont="1" applyBorder="1" applyAlignment="1">
      <alignment horizontal="left" vertical="center" wrapText="1" indent="1"/>
    </xf>
    <xf numFmtId="0" fontId="133" fillId="0" borderId="99" xfId="21414" applyFont="1" applyBorder="1" applyAlignment="1">
      <alignment horizontal="left" vertical="center" wrapText="1" indent="1"/>
    </xf>
    <xf numFmtId="0" fontId="132" fillId="0" borderId="99" xfId="21414" applyFont="1" applyBorder="1" applyAlignment="1">
      <alignment horizontal="left" vertical="center" wrapText="1"/>
    </xf>
    <xf numFmtId="0" fontId="134" fillId="0" borderId="99" xfId="21414" applyFont="1" applyBorder="1" applyAlignment="1">
      <alignment horizontal="center" vertical="center" wrapText="1"/>
    </xf>
    <xf numFmtId="0" fontId="132" fillId="3" borderId="139" xfId="0" applyFont="1" applyFill="1" applyBorder="1" applyAlignment="1">
      <alignment horizontal="left" vertical="center" wrapText="1"/>
    </xf>
    <xf numFmtId="0" fontId="131" fillId="3" borderId="140" xfId="21414" applyFont="1" applyFill="1" applyBorder="1" applyAlignment="1">
      <alignment horizontal="left" vertical="center" wrapText="1" indent="1"/>
    </xf>
    <xf numFmtId="0" fontId="131" fillId="3" borderId="137" xfId="0" applyFont="1" applyFill="1" applyBorder="1" applyAlignment="1">
      <alignment horizontal="left" vertical="center" wrapText="1" indent="1"/>
    </xf>
    <xf numFmtId="0" fontId="131" fillId="0" borderId="140" xfId="21414" applyFont="1" applyBorder="1" applyAlignment="1">
      <alignment horizontal="left" vertical="center" wrapText="1" indent="1"/>
    </xf>
    <xf numFmtId="0" fontId="131" fillId="0" borderId="137" xfId="0" applyFont="1" applyBorder="1" applyAlignment="1">
      <alignment horizontal="left" vertical="center" wrapText="1" indent="1"/>
    </xf>
    <xf numFmtId="0" fontId="131" fillId="0" borderId="138" xfId="0" applyFont="1" applyBorder="1" applyAlignment="1">
      <alignment horizontal="left" vertical="center" wrapText="1" indent="1"/>
    </xf>
    <xf numFmtId="0" fontId="132" fillId="0" borderId="140" xfId="21414" applyFont="1" applyBorder="1" applyAlignment="1">
      <alignment horizontal="left" vertical="center" wrapText="1"/>
    </xf>
    <xf numFmtId="0" fontId="132" fillId="3" borderId="140" xfId="21414" applyFont="1" applyFill="1" applyBorder="1" applyAlignment="1">
      <alignment horizontal="left" vertical="center" wrapText="1"/>
    </xf>
    <xf numFmtId="0" fontId="134" fillId="0" borderId="140" xfId="21414" applyFont="1" applyBorder="1" applyAlignment="1">
      <alignment horizontal="center" vertical="center" wrapText="1"/>
    </xf>
    <xf numFmtId="0" fontId="135" fillId="0" borderId="140" xfId="0" applyFont="1" applyBorder="1" applyAlignment="1">
      <alignment horizontal="left"/>
    </xf>
    <xf numFmtId="0" fontId="132" fillId="0" borderId="140" xfId="0" applyFont="1" applyBorder="1" applyAlignment="1">
      <alignment horizontal="left" vertical="center" wrapText="1"/>
    </xf>
    <xf numFmtId="0" fontId="0" fillId="0" borderId="0" xfId="0" applyAlignment="1">
      <alignment horizontal="left" vertical="center"/>
    </xf>
    <xf numFmtId="0" fontId="132" fillId="0" borderId="145" xfId="0" applyFont="1" applyBorder="1" applyAlignment="1">
      <alignment horizontal="justify" vertical="center" wrapText="1"/>
    </xf>
    <xf numFmtId="0" fontId="131" fillId="0" borderId="139" xfId="0" applyFont="1" applyBorder="1" applyAlignment="1">
      <alignment horizontal="left" vertical="center" wrapText="1" indent="1"/>
    </xf>
    <xf numFmtId="0" fontId="132" fillId="0" borderId="137" xfId="0" applyFont="1" applyBorder="1" applyAlignment="1">
      <alignment horizontal="justify" vertical="center" wrapText="1"/>
    </xf>
    <xf numFmtId="0" fontId="130" fillId="0" borderId="137" xfId="0" applyFont="1" applyBorder="1" applyAlignment="1">
      <alignment horizontal="justify" vertical="center" wrapText="1"/>
    </xf>
    <xf numFmtId="0" fontId="132" fillId="3" borderId="137" xfId="0" applyFont="1" applyFill="1" applyBorder="1" applyAlignment="1">
      <alignment horizontal="justify" vertical="center" wrapText="1"/>
    </xf>
    <xf numFmtId="0" fontId="132" fillId="0" borderId="138" xfId="0" applyFont="1" applyBorder="1" applyAlignment="1">
      <alignment horizontal="justify" vertical="center" wrapText="1"/>
    </xf>
    <xf numFmtId="0" fontId="132" fillId="0" borderId="139" xfId="0" applyFont="1" applyBorder="1" applyAlignment="1">
      <alignment horizontal="justify" vertical="center" wrapText="1"/>
    </xf>
    <xf numFmtId="0" fontId="132" fillId="0" borderId="140" xfId="21414" applyFont="1" applyBorder="1" applyAlignment="1">
      <alignment horizontal="justify" vertical="center" wrapText="1"/>
    </xf>
    <xf numFmtId="0" fontId="133" fillId="0" borderId="131" xfId="0" applyFont="1" applyBorder="1" applyAlignment="1">
      <alignment horizontal="left" vertical="center" wrapText="1" indent="1"/>
    </xf>
    <xf numFmtId="0" fontId="130" fillId="0" borderId="137" xfId="0" applyFont="1" applyBorder="1" applyAlignment="1">
      <alignment vertical="center" wrapText="1"/>
    </xf>
    <xf numFmtId="0" fontId="132" fillId="0" borderId="137" xfId="0" applyFont="1" applyBorder="1" applyAlignment="1">
      <alignment vertical="center" wrapText="1"/>
    </xf>
    <xf numFmtId="0" fontId="132" fillId="0" borderId="140" xfId="21414" applyFont="1" applyBorder="1" applyAlignment="1">
      <alignment vertical="center" wrapText="1"/>
    </xf>
    <xf numFmtId="0" fontId="0" fillId="0" borderId="140" xfId="0" applyBorder="1" applyAlignment="1">
      <alignment horizontal="center"/>
    </xf>
    <xf numFmtId="0" fontId="15" fillId="0" borderId="140" xfId="0" applyFont="1" applyBorder="1" applyAlignment="1">
      <alignment vertical="center" wrapText="1"/>
    </xf>
    <xf numFmtId="0" fontId="7" fillId="0" borderId="140" xfId="0" applyFont="1" applyBorder="1" applyAlignment="1">
      <alignment horizontal="left" vertical="center" wrapText="1" indent="1"/>
    </xf>
    <xf numFmtId="0" fontId="3" fillId="0" borderId="140" xfId="0" applyFont="1" applyBorder="1" applyAlignment="1">
      <alignment vertical="center"/>
    </xf>
    <xf numFmtId="0" fontId="136" fillId="0" borderId="140" xfId="0" applyFont="1" applyBorder="1" applyAlignment="1" applyProtection="1">
      <alignment horizontal="left" vertical="center" indent="1"/>
      <protection locked="0"/>
    </xf>
    <xf numFmtId="0" fontId="137" fillId="0" borderId="140" xfId="0" applyFont="1" applyBorder="1" applyAlignment="1" applyProtection="1">
      <alignment horizontal="left" vertical="center" indent="3"/>
      <protection locked="0"/>
    </xf>
    <xf numFmtId="0" fontId="138" fillId="0" borderId="140" xfId="0" applyFont="1" applyBorder="1" applyAlignment="1" applyProtection="1">
      <alignment horizontal="left" vertical="center" indent="3"/>
      <protection locked="0"/>
    </xf>
    <xf numFmtId="0" fontId="3" fillId="0" borderId="140" xfId="0" applyFont="1" applyBorder="1"/>
    <xf numFmtId="0" fontId="0" fillId="0" borderId="0" xfId="0" applyAlignment="1">
      <alignment horizontal="center"/>
    </xf>
    <xf numFmtId="49" fontId="106" fillId="0" borderId="140" xfId="0" applyNumberFormat="1" applyFont="1" applyBorder="1" applyAlignment="1">
      <alignment horizontal="right" vertical="center"/>
    </xf>
    <xf numFmtId="0" fontId="0" fillId="0" borderId="140" xfId="0" applyBorder="1" applyAlignment="1">
      <alignment horizontal="center" vertical="center"/>
    </xf>
    <xf numFmtId="43" fontId="4" fillId="0" borderId="140" xfId="7" applyFont="1" applyFill="1" applyBorder="1" applyAlignment="1">
      <alignment vertical="center" wrapText="1"/>
    </xf>
    <xf numFmtId="43" fontId="4" fillId="0" borderId="99" xfId="7" applyFont="1" applyBorder="1" applyAlignment="1">
      <alignment vertical="center"/>
    </xf>
    <xf numFmtId="43" fontId="4" fillId="0" borderId="140" xfId="7" applyFont="1" applyBorder="1" applyAlignment="1">
      <alignment vertical="center"/>
    </xf>
    <xf numFmtId="0" fontId="0" fillId="0" borderId="144" xfId="0" applyBorder="1" applyAlignment="1">
      <alignment horizontal="center"/>
    </xf>
    <xf numFmtId="0" fontId="131" fillId="0" borderId="144" xfId="21414" applyFont="1" applyBorder="1" applyAlignment="1">
      <alignment horizontal="left" vertical="center" wrapText="1" indent="1"/>
    </xf>
    <xf numFmtId="0" fontId="131" fillId="3" borderId="140" xfId="0" applyFont="1" applyFill="1" applyBorder="1" applyAlignment="1">
      <alignment horizontal="left" vertical="center" wrapText="1" indent="1"/>
    </xf>
    <xf numFmtId="167" fontId="23" fillId="0" borderId="140" xfId="0" applyNumberFormat="1" applyFont="1" applyBorder="1" applyAlignment="1">
      <alignment horizontal="center"/>
    </xf>
    <xf numFmtId="0" fontId="23" fillId="0" borderId="140" xfId="0" applyFont="1" applyBorder="1"/>
    <xf numFmtId="0" fontId="131" fillId="0" borderId="140" xfId="0" applyFont="1" applyBorder="1" applyAlignment="1">
      <alignment horizontal="left" vertical="center" wrapText="1" indent="1"/>
    </xf>
    <xf numFmtId="0" fontId="133" fillId="3" borderId="140" xfId="0" applyFont="1" applyFill="1" applyBorder="1" applyAlignment="1">
      <alignment horizontal="left" vertical="center" wrapText="1" indent="1"/>
    </xf>
    <xf numFmtId="0" fontId="133" fillId="0" borderId="140" xfId="0" applyFont="1" applyBorder="1" applyAlignment="1">
      <alignment horizontal="left" vertical="center" wrapText="1" indent="1"/>
    </xf>
    <xf numFmtId="167" fontId="22" fillId="0" borderId="56" xfId="0" applyNumberFormat="1" applyFont="1" applyBorder="1" applyAlignment="1">
      <alignment horizontal="center"/>
    </xf>
    <xf numFmtId="167" fontId="18" fillId="0" borderId="58" xfId="0" applyNumberFormat="1" applyFont="1" applyBorder="1" applyAlignment="1">
      <alignment horizontal="center"/>
    </xf>
    <xf numFmtId="0" fontId="121" fillId="3" borderId="140" xfId="13" applyFont="1" applyFill="1" applyBorder="1" applyAlignment="1" applyProtection="1">
      <alignment horizontal="left" vertical="center" wrapText="1"/>
      <protection locked="0"/>
    </xf>
    <xf numFmtId="49" fontId="121" fillId="3" borderId="140" xfId="5" applyNumberFormat="1" applyFont="1" applyFill="1" applyBorder="1" applyAlignment="1" applyProtection="1">
      <alignment horizontal="right" vertical="center"/>
      <protection locked="0"/>
    </xf>
    <xf numFmtId="0" fontId="121" fillId="0" borderId="140" xfId="13" applyFont="1" applyBorder="1" applyAlignment="1" applyProtection="1">
      <alignment horizontal="left" vertical="center" wrapText="1"/>
      <protection locked="0"/>
    </xf>
    <xf numFmtId="49" fontId="121" fillId="0" borderId="140" xfId="5" applyNumberFormat="1" applyFont="1" applyBorder="1" applyAlignment="1" applyProtection="1">
      <alignment horizontal="right" vertical="center"/>
      <protection locked="0"/>
    </xf>
    <xf numFmtId="0" fontId="123" fillId="0" borderId="140" xfId="13" applyFont="1" applyBorder="1" applyAlignment="1" applyProtection="1">
      <alignment horizontal="left" vertical="center" wrapText="1"/>
      <protection locked="0"/>
    </xf>
    <xf numFmtId="0" fontId="120" fillId="0" borderId="140" xfId="0" applyFont="1" applyBorder="1" applyAlignment="1">
      <alignment horizontal="center" vertical="center" wrapText="1"/>
    </xf>
    <xf numFmtId="166" fontId="116" fillId="35" borderId="148" xfId="21413" applyFont="1" applyFill="1" applyBorder="1"/>
    <xf numFmtId="0" fontId="116" fillId="0" borderId="148" xfId="0" applyFont="1" applyBorder="1"/>
    <xf numFmtId="0" fontId="116" fillId="0" borderId="148" xfId="0" applyFont="1" applyBorder="1" applyAlignment="1">
      <alignment horizontal="left" indent="8"/>
    </xf>
    <xf numFmtId="0" fontId="116" fillId="0" borderId="148" xfId="0" applyFont="1" applyBorder="1" applyAlignment="1">
      <alignment wrapText="1"/>
    </xf>
    <xf numFmtId="0" fontId="119" fillId="0" borderId="148" xfId="0" applyFont="1" applyBorder="1"/>
    <xf numFmtId="49" fontId="122" fillId="0" borderId="148" xfId="5" applyNumberFormat="1" applyFont="1" applyBorder="1" applyAlignment="1" applyProtection="1">
      <alignment horizontal="right" vertical="center" wrapText="1"/>
      <protection locked="0"/>
    </xf>
    <xf numFmtId="49" fontId="121" fillId="3" borderId="148" xfId="5" applyNumberFormat="1" applyFont="1" applyFill="1" applyBorder="1" applyAlignment="1" applyProtection="1">
      <alignment horizontal="right" vertical="center" wrapText="1"/>
      <protection locked="0"/>
    </xf>
    <xf numFmtId="49" fontId="121" fillId="0" borderId="148" xfId="5" applyNumberFormat="1" applyFont="1" applyBorder="1" applyAlignment="1" applyProtection="1">
      <alignment horizontal="right" vertical="center" wrapText="1"/>
      <protection locked="0"/>
    </xf>
    <xf numFmtId="0" fontId="116" fillId="0" borderId="148" xfId="0" applyFont="1" applyBorder="1" applyAlignment="1">
      <alignment horizontal="center" vertical="center" wrapText="1"/>
    </xf>
    <xf numFmtId="0" fontId="116" fillId="0" borderId="149" xfId="0" applyFont="1" applyBorder="1" applyAlignment="1">
      <alignment horizontal="center" vertical="center" wrapText="1"/>
    </xf>
    <xf numFmtId="0" fontId="116" fillId="0" borderId="148"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48" xfId="0" applyFont="1" applyBorder="1" applyAlignment="1">
      <alignment horizontal="left" vertical="center" wrapText="1"/>
    </xf>
    <xf numFmtId="0" fontId="119" fillId="0" borderId="148" xfId="0" applyFont="1" applyBorder="1" applyAlignment="1">
      <alignment horizontal="left" wrapText="1" indent="1"/>
    </xf>
    <xf numFmtId="0" fontId="119" fillId="0" borderId="148" xfId="0" applyFont="1" applyBorder="1" applyAlignment="1">
      <alignment horizontal="left" vertical="center" indent="1"/>
    </xf>
    <xf numFmtId="0" fontId="116" fillId="0" borderId="148" xfId="0" applyFont="1" applyBorder="1" applyAlignment="1">
      <alignment horizontal="left" wrapText="1" indent="1"/>
    </xf>
    <xf numFmtId="0" fontId="116" fillId="0" borderId="148" xfId="0" applyFont="1" applyBorder="1" applyAlignment="1">
      <alignment horizontal="left" indent="1"/>
    </xf>
    <xf numFmtId="0" fontId="116" fillId="0" borderId="148" xfId="0" applyFont="1" applyBorder="1" applyAlignment="1">
      <alignment horizontal="left" wrapText="1" indent="4"/>
    </xf>
    <xf numFmtId="0" fontId="116" fillId="0" borderId="148" xfId="0" applyFont="1" applyBorder="1" applyAlignment="1">
      <alignment horizontal="left" indent="3"/>
    </xf>
    <xf numFmtId="0" fontId="119" fillId="0" borderId="148" xfId="0" applyFont="1" applyBorder="1" applyAlignment="1">
      <alignment horizontal="left" indent="1"/>
    </xf>
    <xf numFmtId="0" fontId="120" fillId="0" borderId="148" xfId="0" applyFont="1" applyBorder="1" applyAlignment="1">
      <alignment horizontal="center" vertical="center" wrapText="1"/>
    </xf>
    <xf numFmtId="0" fontId="116" fillId="78" borderId="148" xfId="0" applyFont="1" applyFill="1" applyBorder="1"/>
    <xf numFmtId="0" fontId="119" fillId="0" borderId="7" xfId="0" applyFont="1" applyBorder="1"/>
    <xf numFmtId="0" fontId="116" fillId="0" borderId="148" xfId="0" applyFont="1" applyBorder="1" applyAlignment="1">
      <alignment horizontal="left" wrapText="1" indent="2"/>
    </xf>
    <xf numFmtId="0" fontId="116" fillId="0" borderId="148" xfId="0" applyFont="1" applyBorder="1" applyAlignment="1">
      <alignment horizontal="left" wrapText="1"/>
    </xf>
    <xf numFmtId="0" fontId="116" fillId="0" borderId="148"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3"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47" xfId="0" applyFont="1" applyBorder="1" applyAlignment="1">
      <alignment horizontal="center" vertical="center" wrapText="1"/>
    </xf>
    <xf numFmtId="0" fontId="116" fillId="0" borderId="150" xfId="0" applyFont="1" applyBorder="1" applyAlignment="1">
      <alignment horizontal="center" vertical="center" wrapText="1"/>
    </xf>
    <xf numFmtId="0" fontId="116" fillId="0" borderId="146" xfId="0" applyFont="1" applyBorder="1" applyAlignment="1">
      <alignment horizontal="center" vertical="center" wrapText="1"/>
    </xf>
    <xf numFmtId="49" fontId="116" fillId="0" borderId="154" xfId="0" applyNumberFormat="1" applyFont="1" applyBorder="1" applyAlignment="1">
      <alignment horizontal="left" wrapText="1" indent="1"/>
    </xf>
    <xf numFmtId="0" fontId="116" fillId="0" borderId="156" xfId="0" applyFont="1" applyBorder="1" applyAlignment="1">
      <alignment horizontal="left" wrapText="1" indent="1"/>
    </xf>
    <xf numFmtId="49" fontId="116" fillId="0" borderId="157" xfId="0" applyNumberFormat="1" applyFont="1" applyBorder="1" applyAlignment="1">
      <alignment horizontal="left" wrapText="1" indent="1"/>
    </xf>
    <xf numFmtId="0" fontId="116" fillId="0" borderId="158" xfId="0" applyFont="1" applyBorder="1" applyAlignment="1">
      <alignment horizontal="left" wrapText="1" indent="1"/>
    </xf>
    <xf numFmtId="49" fontId="116" fillId="0" borderId="158" xfId="0" applyNumberFormat="1" applyFont="1" applyBorder="1" applyAlignment="1">
      <alignment horizontal="left" wrapText="1" indent="3"/>
    </xf>
    <xf numFmtId="49" fontId="116" fillId="0" borderId="157" xfId="0" applyNumberFormat="1" applyFont="1" applyBorder="1" applyAlignment="1">
      <alignment horizontal="left" wrapText="1" indent="3"/>
    </xf>
    <xf numFmtId="49" fontId="116" fillId="0" borderId="158" xfId="0" applyNumberFormat="1" applyFont="1" applyBorder="1" applyAlignment="1">
      <alignment horizontal="left" wrapText="1" indent="2"/>
    </xf>
    <xf numFmtId="49" fontId="116" fillId="0" borderId="157" xfId="0" applyNumberFormat="1" applyFont="1" applyBorder="1" applyAlignment="1">
      <alignment horizontal="left" wrapText="1" indent="2"/>
    </xf>
    <xf numFmtId="49" fontId="116" fillId="0" borderId="157" xfId="0" applyNumberFormat="1" applyFont="1" applyBorder="1" applyAlignment="1">
      <alignment horizontal="left" vertical="top" wrapText="1" indent="2"/>
    </xf>
    <xf numFmtId="49" fontId="116" fillId="0" borderId="157" xfId="0" applyNumberFormat="1" applyFont="1" applyBorder="1" applyAlignment="1">
      <alignment horizontal="left" indent="1"/>
    </xf>
    <xf numFmtId="0" fontId="116" fillId="0" borderId="158" xfId="0" applyFont="1" applyBorder="1" applyAlignment="1">
      <alignment horizontal="left" indent="1"/>
    </xf>
    <xf numFmtId="49" fontId="116" fillId="0" borderId="158" xfId="0" applyNumberFormat="1" applyFont="1" applyBorder="1" applyAlignment="1">
      <alignment horizontal="left" indent="1"/>
    </xf>
    <xf numFmtId="49" fontId="116" fillId="0" borderId="158" xfId="0" applyNumberFormat="1" applyFont="1" applyBorder="1" applyAlignment="1">
      <alignment horizontal="left" indent="3"/>
    </xf>
    <xf numFmtId="49" fontId="116" fillId="0" borderId="157" xfId="0" applyNumberFormat="1" applyFont="1" applyBorder="1" applyAlignment="1">
      <alignment horizontal="left" indent="3"/>
    </xf>
    <xf numFmtId="0" fontId="116" fillId="0" borderId="158" xfId="0" applyFont="1" applyBorder="1" applyAlignment="1">
      <alignment horizontal="left" indent="2"/>
    </xf>
    <xf numFmtId="0" fontId="116" fillId="0" borderId="157" xfId="0" applyFont="1" applyBorder="1" applyAlignment="1">
      <alignment horizontal="left" indent="2"/>
    </xf>
    <xf numFmtId="0" fontId="116" fillId="0" borderId="157" xfId="0" applyFont="1" applyBorder="1" applyAlignment="1">
      <alignment horizontal="left" indent="1"/>
    </xf>
    <xf numFmtId="0" fontId="119" fillId="0" borderId="64" xfId="0" applyFont="1" applyBorder="1"/>
    <xf numFmtId="0" fontId="116" fillId="0" borderId="69" xfId="0" applyFont="1" applyBorder="1"/>
    <xf numFmtId="0" fontId="116" fillId="0" borderId="0" xfId="0" applyFont="1" applyAlignment="1">
      <alignment horizontal="left"/>
    </xf>
    <xf numFmtId="0" fontId="119" fillId="0" borderId="148" xfId="0" applyFont="1" applyBorder="1" applyAlignment="1">
      <alignment horizontal="left" vertical="center" wrapText="1"/>
    </xf>
    <xf numFmtId="0" fontId="9" fillId="0" borderId="0" xfId="0" applyFont="1" applyAlignment="1">
      <alignment wrapText="1"/>
    </xf>
    <xf numFmtId="0" fontId="121" fillId="0" borderId="148" xfId="0" applyFont="1" applyBorder="1"/>
    <xf numFmtId="0" fontId="119" fillId="0" borderId="148"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35" xfId="0" applyFont="1" applyBorder="1" applyAlignment="1">
      <alignment horizontal="left" vertical="center" wrapText="1" indent="1" readingOrder="1"/>
    </xf>
    <xf numFmtId="0" fontId="121" fillId="0" borderId="148" xfId="0" applyFont="1" applyBorder="1" applyAlignment="1">
      <alignment horizontal="left" indent="3"/>
    </xf>
    <xf numFmtId="0" fontId="119" fillId="0" borderId="148" xfId="0" applyFont="1" applyBorder="1" applyAlignment="1">
      <alignment vertical="center" wrapText="1" readingOrder="1"/>
    </xf>
    <xf numFmtId="0" fontId="121" fillId="0" borderId="148" xfId="0" applyFont="1" applyBorder="1" applyAlignment="1">
      <alignment horizontal="left" indent="2"/>
    </xf>
    <xf numFmtId="0" fontId="121" fillId="0" borderId="149" xfId="0" applyFont="1" applyBorder="1"/>
    <xf numFmtId="0" fontId="116" fillId="0" borderId="136" xfId="0" applyFont="1" applyBorder="1" applyAlignment="1">
      <alignment vertical="center" wrapText="1" readingOrder="1"/>
    </xf>
    <xf numFmtId="0" fontId="121" fillId="0" borderId="149" xfId="0" applyFont="1" applyBorder="1" applyAlignment="1">
      <alignment horizontal="left" indent="2"/>
    </xf>
    <xf numFmtId="0" fontId="116" fillId="0" borderId="135" xfId="0" applyFont="1" applyBorder="1" applyAlignment="1">
      <alignment vertical="center" wrapText="1" readingOrder="1"/>
    </xf>
    <xf numFmtId="0" fontId="116" fillId="0" borderId="134" xfId="0" applyFont="1" applyBorder="1" applyAlignment="1">
      <alignment vertical="center" wrapText="1" readingOrder="1"/>
    </xf>
    <xf numFmtId="0" fontId="139" fillId="0" borderId="7" xfId="0" applyFont="1" applyBorder="1"/>
    <xf numFmtId="0" fontId="106" fillId="0" borderId="148" xfId="0" applyFont="1" applyBorder="1" applyAlignment="1">
      <alignment vertical="center" wrapText="1"/>
    </xf>
    <xf numFmtId="0" fontId="106" fillId="0" borderId="148" xfId="0" applyFont="1" applyBorder="1" applyAlignment="1">
      <alignment horizontal="left" vertical="center" wrapText="1"/>
    </xf>
    <xf numFmtId="0" fontId="106" fillId="0" borderId="148" xfId="0" applyFont="1" applyBorder="1" applyAlignment="1">
      <alignment horizontal="left" indent="2"/>
    </xf>
    <xf numFmtId="0" fontId="106" fillId="0" borderId="148" xfId="0" applyFont="1" applyBorder="1" applyAlignment="1">
      <alignment horizontal="left" vertical="center" indent="1"/>
    </xf>
    <xf numFmtId="0" fontId="106" fillId="0" borderId="148" xfId="0" applyFont="1" applyBorder="1" applyAlignment="1">
      <alignment horizontal="left" vertical="center" wrapText="1" indent="1"/>
    </xf>
    <xf numFmtId="0" fontId="106" fillId="0" borderId="148" xfId="0" applyFont="1" applyBorder="1" applyAlignment="1">
      <alignment horizontal="right" vertical="center"/>
    </xf>
    <xf numFmtId="49" fontId="106" fillId="0" borderId="148" xfId="0" applyNumberFormat="1" applyFont="1" applyBorder="1" applyAlignment="1">
      <alignment horizontal="right" vertical="center"/>
    </xf>
    <xf numFmtId="49" fontId="106" fillId="0" borderId="148" xfId="0" applyNumberFormat="1" applyFont="1" applyBorder="1" applyAlignment="1">
      <alignment vertical="top" wrapText="1"/>
    </xf>
    <xf numFmtId="49" fontId="106" fillId="0" borderId="148" xfId="0" applyNumberFormat="1" applyFont="1" applyBorder="1" applyAlignment="1">
      <alignment horizontal="left" vertical="top" wrapText="1" indent="2"/>
    </xf>
    <xf numFmtId="49" fontId="106" fillId="0" borderId="148" xfId="0" applyNumberFormat="1" applyFont="1" applyBorder="1" applyAlignment="1">
      <alignment horizontal="left" vertical="center" wrapText="1" indent="3"/>
    </xf>
    <xf numFmtId="49" fontId="106" fillId="0" borderId="148" xfId="0" applyNumberFormat="1" applyFont="1" applyBorder="1" applyAlignment="1">
      <alignment horizontal="left" wrapText="1" indent="2"/>
    </xf>
    <xf numFmtId="49" fontId="106" fillId="0" borderId="148" xfId="0" applyNumberFormat="1" applyFont="1" applyBorder="1" applyAlignment="1">
      <alignment horizontal="left" vertical="top" wrapText="1"/>
    </xf>
    <xf numFmtId="49" fontId="106" fillId="0" borderId="148" xfId="0" applyNumberFormat="1" applyFont="1" applyBorder="1" applyAlignment="1">
      <alignment horizontal="left" wrapText="1" indent="3"/>
    </xf>
    <xf numFmtId="49" fontId="106" fillId="0" borderId="148" xfId="0" applyNumberFormat="1" applyFont="1" applyBorder="1" applyAlignment="1">
      <alignment vertical="center"/>
    </xf>
    <xf numFmtId="49" fontId="106" fillId="0" borderId="148" xfId="0" applyNumberFormat="1" applyFont="1" applyBorder="1" applyAlignment="1">
      <alignment horizontal="left" indent="3"/>
    </xf>
    <xf numFmtId="0" fontId="106" fillId="0" borderId="148" xfId="0" applyFont="1" applyBorder="1" applyAlignment="1">
      <alignment horizontal="left" indent="1"/>
    </xf>
    <xf numFmtId="0" fontId="106" fillId="0" borderId="148" xfId="0" applyFont="1" applyBorder="1" applyAlignment="1">
      <alignment horizontal="left" wrapText="1" indent="2"/>
    </xf>
    <xf numFmtId="0" fontId="106" fillId="0" borderId="148" xfId="0" applyFont="1" applyBorder="1" applyAlignment="1">
      <alignment horizontal="left" vertical="top" wrapText="1"/>
    </xf>
    <xf numFmtId="0" fontId="105" fillId="0" borderId="7" xfId="0" applyFont="1" applyBorder="1" applyAlignment="1">
      <alignment wrapText="1"/>
    </xf>
    <xf numFmtId="0" fontId="106" fillId="0" borderId="148" xfId="0" applyFont="1" applyBorder="1" applyAlignment="1">
      <alignment horizontal="left" vertical="top" wrapText="1" indent="2"/>
    </xf>
    <xf numFmtId="0" fontId="106" fillId="0" borderId="148" xfId="0" applyFont="1" applyBorder="1" applyAlignment="1">
      <alignment horizontal="left" wrapText="1"/>
    </xf>
    <xf numFmtId="0" fontId="106" fillId="0" borderId="148" xfId="12672" applyFont="1" applyBorder="1" applyAlignment="1">
      <alignment horizontal="left" vertical="center" wrapText="1" indent="2"/>
    </xf>
    <xf numFmtId="0" fontId="106" fillId="0" borderId="148" xfId="0" applyFont="1" applyBorder="1" applyAlignment="1">
      <alignment wrapText="1"/>
    </xf>
    <xf numFmtId="0" fontId="106" fillId="0" borderId="148" xfId="0" applyFont="1" applyBorder="1"/>
    <xf numFmtId="0" fontId="106" fillId="0" borderId="148" xfId="12672" applyFont="1" applyBorder="1" applyAlignment="1">
      <alignment horizontal="left" vertical="center" wrapText="1"/>
    </xf>
    <xf numFmtId="0" fontId="105" fillId="0" borderId="148" xfId="0" applyFont="1" applyBorder="1" applyAlignment="1">
      <alignment wrapText="1"/>
    </xf>
    <xf numFmtId="0" fontId="106" fillId="0" borderId="150" xfId="0" applyFont="1" applyBorder="1" applyAlignment="1">
      <alignment horizontal="left" vertical="center" wrapText="1"/>
    </xf>
    <xf numFmtId="0" fontId="106" fillId="3" borderId="148" xfId="5" applyFont="1" applyFill="1" applyBorder="1" applyAlignment="1" applyProtection="1">
      <alignment horizontal="right" vertical="center"/>
      <protection locked="0"/>
    </xf>
    <xf numFmtId="2" fontId="106" fillId="3" borderId="148" xfId="5" applyNumberFormat="1" applyFont="1" applyFill="1" applyBorder="1" applyAlignment="1" applyProtection="1">
      <alignment horizontal="right" vertical="center"/>
      <protection locked="0"/>
    </xf>
    <xf numFmtId="0" fontId="106" fillId="0" borderId="148" xfId="0" applyFont="1" applyBorder="1" applyAlignment="1">
      <alignment vertical="center"/>
    </xf>
    <xf numFmtId="0" fontId="106" fillId="0" borderId="150" xfId="13" applyFont="1" applyBorder="1" applyAlignment="1" applyProtection="1">
      <alignment horizontal="left" vertical="top" wrapText="1"/>
      <protection locked="0"/>
    </xf>
    <xf numFmtId="0" fontId="106" fillId="0" borderId="151" xfId="13" applyFont="1" applyBorder="1" applyAlignment="1" applyProtection="1">
      <alignment horizontal="left" vertical="top" wrapText="1"/>
      <protection locked="0"/>
    </xf>
    <xf numFmtId="0" fontId="106" fillId="0" borderId="149" xfId="0" applyFont="1" applyBorder="1" applyAlignment="1">
      <alignment vertical="center" wrapText="1"/>
    </xf>
    <xf numFmtId="0" fontId="125" fillId="0" borderId="0" xfId="0" applyFont="1" applyAlignment="1">
      <alignment horizontal="left" indent="2"/>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25" fillId="0" borderId="0" xfId="0" applyFont="1" applyAlignment="1">
      <alignment horizontal="left" vertical="center" wrapText="1"/>
    </xf>
    <xf numFmtId="0" fontId="116" fillId="0" borderId="0" xfId="0" applyFont="1" applyAlignment="1">
      <alignment horizontal="left" vertical="center" wrapText="1"/>
    </xf>
    <xf numFmtId="0" fontId="106" fillId="0" borderId="149" xfId="0" applyFont="1" applyBorder="1" applyAlignment="1">
      <alignment horizontal="left" indent="2"/>
    </xf>
    <xf numFmtId="0" fontId="106" fillId="0" borderId="136" xfId="0" applyFont="1" applyBorder="1" applyAlignment="1">
      <alignment horizontal="left" vertical="center" wrapText="1" readingOrder="1"/>
    </xf>
    <xf numFmtId="0" fontId="106" fillId="0" borderId="148" xfId="0" applyFont="1" applyBorder="1" applyAlignment="1">
      <alignment horizontal="left" vertical="center" wrapText="1" readingOrder="1"/>
    </xf>
    <xf numFmtId="167" fontId="19" fillId="81" borderId="57" xfId="0" applyNumberFormat="1" applyFont="1" applyFill="1" applyBorder="1" applyAlignment="1">
      <alignment horizontal="center"/>
    </xf>
    <xf numFmtId="0" fontId="11" fillId="0" borderId="99" xfId="17" applyFill="1" applyBorder="1" applyAlignment="1" applyProtection="1">
      <alignment horizontal="left" vertical="top" wrapText="1"/>
    </xf>
    <xf numFmtId="0" fontId="106" fillId="0" borderId="0" xfId="0" applyFont="1" applyAlignment="1">
      <alignment wrapText="1"/>
    </xf>
    <xf numFmtId="0" fontId="142" fillId="0" borderId="0" xfId="0" applyFont="1"/>
    <xf numFmtId="0" fontId="143" fillId="0" borderId="0" xfId="0" applyFont="1" applyAlignment="1">
      <alignment vertical="top"/>
    </xf>
    <xf numFmtId="0" fontId="143" fillId="0" borderId="0" xfId="0" applyFont="1" applyAlignment="1">
      <alignment vertical="top" wrapText="1"/>
    </xf>
    <xf numFmtId="0" fontId="150" fillId="0" borderId="0" xfId="0" applyFont="1" applyAlignment="1">
      <alignment vertical="top" wrapText="1"/>
    </xf>
    <xf numFmtId="0" fontId="7" fillId="0" borderId="0" xfId="11" applyFont="1"/>
    <xf numFmtId="0" fontId="149" fillId="0" borderId="0" xfId="11" applyFont="1"/>
    <xf numFmtId="0" fontId="144" fillId="82" borderId="148" xfId="0" applyFont="1" applyFill="1" applyBorder="1" applyAlignment="1">
      <alignment horizontal="left" vertical="center"/>
    </xf>
    <xf numFmtId="49" fontId="145" fillId="0" borderId="148" xfId="0" applyNumberFormat="1" applyFont="1" applyBorder="1" applyAlignment="1">
      <alignment horizontal="left" vertical="center"/>
    </xf>
    <xf numFmtId="0" fontId="145" fillId="0" borderId="148" xfId="0" applyFont="1" applyBorder="1" applyAlignment="1">
      <alignment horizontal="left" vertical="center"/>
    </xf>
    <xf numFmtId="0" fontId="144" fillId="0" borderId="148" xfId="0" applyFont="1" applyBorder="1" applyAlignment="1">
      <alignment horizontal="left" vertical="center"/>
    </xf>
    <xf numFmtId="0" fontId="144" fillId="83" borderId="17" xfId="0" applyFont="1" applyFill="1" applyBorder="1" applyAlignment="1">
      <alignment horizontal="center" vertical="center"/>
    </xf>
    <xf numFmtId="0" fontId="144" fillId="83" borderId="18" xfId="0" applyFont="1" applyFill="1" applyBorder="1" applyAlignment="1">
      <alignment horizontal="center" vertical="center"/>
    </xf>
    <xf numFmtId="194" fontId="144" fillId="82" borderId="157" xfId="7" applyNumberFormat="1" applyFont="1" applyFill="1" applyBorder="1" applyAlignment="1">
      <alignment horizontal="left" vertical="center"/>
    </xf>
    <xf numFmtId="194" fontId="145" fillId="0" borderId="157" xfId="7" applyNumberFormat="1" applyFont="1" applyFill="1" applyBorder="1" applyAlignment="1">
      <alignment horizontal="left" vertical="center"/>
    </xf>
    <xf numFmtId="10" fontId="7" fillId="0" borderId="157" xfId="0" applyNumberFormat="1" applyFont="1" applyBorder="1" applyAlignment="1">
      <alignment horizontal="right" vertical="center" wrapText="1"/>
    </xf>
    <xf numFmtId="0" fontId="148" fillId="84" borderId="155" xfId="0" applyFont="1" applyFill="1" applyBorder="1" applyAlignment="1">
      <alignment horizontal="left" vertical="center"/>
    </xf>
    <xf numFmtId="10" fontId="149" fillId="86" borderId="154" xfId="0" applyNumberFormat="1" applyFont="1" applyFill="1" applyBorder="1" applyAlignment="1">
      <alignment horizontal="right" vertical="center" wrapText="1"/>
    </xf>
    <xf numFmtId="0" fontId="0" fillId="0" borderId="1" xfId="0" applyBorder="1"/>
    <xf numFmtId="0" fontId="4" fillId="85" borderId="148" xfId="0" applyFont="1" applyFill="1" applyBorder="1" applyAlignment="1">
      <alignment horizontal="center" vertical="center" wrapText="1"/>
    </xf>
    <xf numFmtId="0" fontId="6" fillId="86" borderId="148" xfId="0" applyFont="1" applyFill="1" applyBorder="1" applyAlignment="1">
      <alignment vertical="center" wrapText="1"/>
    </xf>
    <xf numFmtId="194" fontId="6" fillId="86" borderId="148" xfId="7" applyNumberFormat="1" applyFont="1" applyFill="1" applyBorder="1" applyAlignment="1">
      <alignment vertical="center"/>
    </xf>
    <xf numFmtId="194" fontId="6" fillId="86" borderId="157" xfId="7" applyNumberFormat="1" applyFont="1" applyFill="1" applyBorder="1" applyAlignment="1">
      <alignment vertical="center"/>
    </xf>
    <xf numFmtId="0" fontId="145" fillId="82" borderId="148" xfId="0" applyFont="1" applyFill="1" applyBorder="1" applyAlignment="1">
      <alignment horizontal="left" vertical="center" wrapText="1" indent="3"/>
    </xf>
    <xf numFmtId="194" fontId="6" fillId="35" borderId="148" xfId="7" applyNumberFormat="1" applyFont="1" applyFill="1" applyBorder="1" applyAlignment="1">
      <alignment vertical="center"/>
    </xf>
    <xf numFmtId="0" fontId="152" fillId="82" borderId="148" xfId="0" applyFont="1" applyFill="1" applyBorder="1" applyAlignment="1">
      <alignment horizontal="left" vertical="center" wrapText="1" indent="5"/>
    </xf>
    <xf numFmtId="0" fontId="153" fillId="83" borderId="148" xfId="0" applyFont="1" applyFill="1" applyBorder="1" applyAlignment="1">
      <alignment horizontal="left" vertical="center" wrapText="1" indent="1"/>
    </xf>
    <xf numFmtId="194" fontId="153" fillId="83" borderId="148" xfId="7" applyNumberFormat="1" applyFont="1" applyFill="1" applyBorder="1" applyAlignment="1">
      <alignment vertical="center"/>
    </xf>
    <xf numFmtId="194" fontId="153" fillId="84" borderId="157" xfId="7" applyNumberFormat="1" applyFont="1" applyFill="1" applyBorder="1" applyAlignment="1">
      <alignment vertical="center"/>
    </xf>
    <xf numFmtId="194" fontId="154" fillId="82" borderId="148" xfId="7" applyNumberFormat="1" applyFont="1" applyFill="1" applyBorder="1" applyAlignment="1">
      <alignment vertical="center"/>
    </xf>
    <xf numFmtId="194" fontId="154" fillId="84" borderId="157" xfId="7" applyNumberFormat="1" applyFont="1" applyFill="1" applyBorder="1" applyAlignment="1">
      <alignment vertical="center"/>
    </xf>
    <xf numFmtId="0" fontId="152" fillId="82" borderId="155" xfId="0" applyFont="1" applyFill="1" applyBorder="1" applyAlignment="1">
      <alignment horizontal="left" vertical="center" wrapText="1" indent="5"/>
    </xf>
    <xf numFmtId="194" fontId="154" fillId="82" borderId="155" xfId="7" applyNumberFormat="1" applyFont="1" applyFill="1" applyBorder="1" applyAlignment="1">
      <alignment vertical="center"/>
    </xf>
    <xf numFmtId="194" fontId="154" fillId="84" borderId="154" xfId="7" applyNumberFormat="1" applyFont="1" applyFill="1" applyBorder="1" applyAlignment="1">
      <alignment vertical="center"/>
    </xf>
    <xf numFmtId="0" fontId="7" fillId="0" borderId="148" xfId="13" applyFont="1" applyBorder="1" applyAlignment="1" applyProtection="1">
      <alignment wrapText="1"/>
      <protection locked="0"/>
    </xf>
    <xf numFmtId="0" fontId="7" fillId="0" borderId="3" xfId="13" applyFont="1" applyBorder="1" applyAlignment="1" applyProtection="1">
      <alignment vertical="center" wrapText="1"/>
      <protection locked="0"/>
    </xf>
    <xf numFmtId="49" fontId="155" fillId="0" borderId="99" xfId="0" applyNumberFormat="1" applyFont="1" applyBorder="1" applyAlignment="1">
      <alignment horizontal="right" vertical="center"/>
    </xf>
    <xf numFmtId="0" fontId="155" fillId="0" borderId="148" xfId="12672" applyFont="1" applyBorder="1" applyAlignment="1">
      <alignment horizontal="left" vertical="center" wrapText="1"/>
    </xf>
    <xf numFmtId="0" fontId="155" fillId="0" borderId="149" xfId="0" applyFont="1" applyBorder="1" applyAlignment="1">
      <alignment horizontal="left" vertical="top" wrapText="1"/>
    </xf>
    <xf numFmtId="0" fontId="155" fillId="0" borderId="148" xfId="0" applyFont="1" applyBorder="1" applyAlignment="1">
      <alignment vertical="center" wrapText="1"/>
    </xf>
    <xf numFmtId="0" fontId="132" fillId="0" borderId="148" xfId="21414" applyFont="1" applyBorder="1" applyAlignment="1">
      <alignment horizontal="left" vertical="center" wrapText="1"/>
    </xf>
    <xf numFmtId="0" fontId="4" fillId="0" borderId="148" xfId="0" applyFont="1" applyBorder="1"/>
    <xf numFmtId="0" fontId="11" fillId="0" borderId="148" xfId="17" applyFill="1" applyBorder="1" applyAlignment="1" applyProtection="1"/>
    <xf numFmtId="0" fontId="139" fillId="3" borderId="148" xfId="5" applyFont="1" applyFill="1" applyBorder="1" applyProtection="1">
      <protection locked="0"/>
    </xf>
    <xf numFmtId="0" fontId="139" fillId="0" borderId="148" xfId="21416" applyFont="1" applyBorder="1" applyAlignment="1" applyProtection="1">
      <alignment horizontal="center" vertical="top" wrapText="1"/>
      <protection locked="0"/>
    </xf>
    <xf numFmtId="0" fontId="156" fillId="3" borderId="148" xfId="21416" applyFont="1" applyFill="1" applyBorder="1" applyAlignment="1" applyProtection="1">
      <alignment wrapText="1"/>
      <protection locked="0"/>
    </xf>
    <xf numFmtId="3" fontId="139" fillId="80" borderId="148" xfId="5" applyNumberFormat="1" applyFont="1" applyFill="1" applyBorder="1"/>
    <xf numFmtId="0" fontId="137" fillId="3" borderId="148" xfId="21416" applyFont="1" applyFill="1" applyBorder="1" applyAlignment="1" applyProtection="1">
      <alignment horizontal="right" wrapText="1"/>
      <protection locked="0"/>
    </xf>
    <xf numFmtId="3" fontId="139" fillId="0" borderId="148" xfId="5" applyNumberFormat="1" applyFont="1" applyBorder="1"/>
    <xf numFmtId="0" fontId="157" fillId="0" borderId="0" xfId="21415" applyFont="1" applyAlignment="1" applyProtection="1">
      <alignment vertical="center"/>
      <protection locked="0"/>
    </xf>
    <xf numFmtId="0" fontId="112" fillId="76" borderId="151" xfId="21412" applyFont="1" applyFill="1" applyBorder="1" applyAlignment="1" applyProtection="1">
      <alignment vertical="center" wrapText="1"/>
      <protection locked="0"/>
    </xf>
    <xf numFmtId="0" fontId="62" fillId="76" borderId="150" xfId="21412" applyFont="1" applyFill="1" applyBorder="1" applyProtection="1">
      <alignment vertical="center"/>
      <protection locked="0"/>
    </xf>
    <xf numFmtId="0" fontId="113" fillId="69" borderId="149" xfId="21412" applyFont="1" applyFill="1" applyBorder="1" applyAlignment="1" applyProtection="1">
      <alignment horizontal="center" vertical="center"/>
      <protection locked="0"/>
    </xf>
    <xf numFmtId="0" fontId="113" fillId="0" borderId="150" xfId="21412" applyFont="1" applyBorder="1" applyAlignment="1" applyProtection="1">
      <alignment horizontal="left" vertical="center" wrapText="1"/>
      <protection locked="0"/>
    </xf>
    <xf numFmtId="164" fontId="113" fillId="0" borderId="148" xfId="948" applyNumberFormat="1" applyFont="1" applyFill="1" applyBorder="1" applyAlignment="1" applyProtection="1">
      <alignment horizontal="right" vertical="center"/>
      <protection locked="0"/>
    </xf>
    <xf numFmtId="0" fontId="112" fillId="77" borderId="148" xfId="21412" applyFont="1" applyFill="1" applyBorder="1" applyAlignment="1" applyProtection="1">
      <alignment horizontal="center" vertical="center"/>
      <protection locked="0"/>
    </xf>
    <xf numFmtId="0" fontId="112" fillId="77" borderId="150" xfId="21412" applyFont="1" applyFill="1" applyBorder="1" applyAlignment="1" applyProtection="1">
      <alignment vertical="top" wrapText="1"/>
      <protection locked="0"/>
    </xf>
    <xf numFmtId="164" fontId="113" fillId="77" borderId="148" xfId="948" applyNumberFormat="1" applyFont="1" applyFill="1" applyBorder="1" applyAlignment="1" applyProtection="1">
      <alignment horizontal="right" vertical="center"/>
    </xf>
    <xf numFmtId="0" fontId="112" fillId="76" borderId="151" xfId="21412" applyFont="1" applyFill="1" applyBorder="1" applyProtection="1">
      <alignment vertical="center"/>
      <protection locked="0"/>
    </xf>
    <xf numFmtId="164" fontId="62" fillId="76" borderId="150" xfId="948" applyNumberFormat="1" applyFont="1" applyFill="1" applyBorder="1" applyAlignment="1" applyProtection="1">
      <alignment horizontal="right" vertical="center"/>
      <protection locked="0"/>
    </xf>
    <xf numFmtId="0" fontId="114" fillId="69" borderId="149" xfId="21412" applyFont="1" applyFill="1" applyBorder="1" applyAlignment="1" applyProtection="1">
      <alignment horizontal="center" vertical="center"/>
      <protection locked="0"/>
    </xf>
    <xf numFmtId="0" fontId="113" fillId="69" borderId="148" xfId="21412" applyFont="1" applyFill="1" applyBorder="1" applyAlignment="1" applyProtection="1">
      <alignment vertical="center" wrapText="1"/>
      <protection locked="0"/>
    </xf>
    <xf numFmtId="0" fontId="113" fillId="69" borderId="148" xfId="21412" applyFont="1" applyFill="1" applyBorder="1" applyAlignment="1" applyProtection="1">
      <alignment horizontal="left" vertical="center" wrapText="1"/>
      <protection locked="0"/>
    </xf>
    <xf numFmtId="0" fontId="113" fillId="0" borderId="148" xfId="21412" applyFont="1" applyBorder="1" applyAlignment="1" applyProtection="1">
      <alignment horizontal="left" vertical="center" wrapText="1"/>
      <protection locked="0"/>
    </xf>
    <xf numFmtId="0" fontId="114" fillId="3" borderId="149" xfId="21412" applyFont="1" applyFill="1" applyBorder="1" applyAlignment="1" applyProtection="1">
      <alignment horizontal="center" vertical="center"/>
      <protection locked="0"/>
    </xf>
    <xf numFmtId="0" fontId="113" fillId="0" borderId="148" xfId="21412" applyFont="1" applyBorder="1" applyAlignment="1" applyProtection="1">
      <alignment vertical="center" wrapText="1"/>
      <protection locked="0"/>
    </xf>
    <xf numFmtId="0" fontId="115" fillId="77" borderId="148" xfId="21412" applyFont="1" applyFill="1" applyBorder="1" applyAlignment="1" applyProtection="1">
      <alignment horizontal="center" vertical="center"/>
      <protection locked="0"/>
    </xf>
    <xf numFmtId="0" fontId="112" fillId="77" borderId="150" xfId="21412" applyFont="1" applyFill="1" applyBorder="1" applyAlignment="1" applyProtection="1">
      <alignment vertical="center" wrapText="1"/>
      <protection locked="0"/>
    </xf>
    <xf numFmtId="164" fontId="112" fillId="76" borderId="150" xfId="948" applyNumberFormat="1" applyFont="1" applyFill="1" applyBorder="1" applyAlignment="1" applyProtection="1">
      <alignment horizontal="right" vertical="center"/>
      <protection locked="0"/>
    </xf>
    <xf numFmtId="0" fontId="113" fillId="69" borderId="150" xfId="21412" applyFont="1" applyFill="1" applyBorder="1" applyAlignment="1" applyProtection="1">
      <alignment vertical="center" wrapText="1"/>
      <protection locked="0"/>
    </xf>
    <xf numFmtId="0" fontId="62" fillId="76" borderId="151" xfId="21412" applyFont="1" applyFill="1" applyBorder="1" applyProtection="1">
      <alignment vertical="center"/>
      <protection locked="0"/>
    </xf>
    <xf numFmtId="164" fontId="113" fillId="3" borderId="148" xfId="948" applyNumberFormat="1" applyFont="1" applyFill="1" applyBorder="1" applyAlignment="1" applyProtection="1">
      <alignment horizontal="right" vertical="center"/>
      <protection locked="0"/>
    </xf>
    <xf numFmtId="0" fontId="114" fillId="3" borderId="148" xfId="21412" applyFont="1" applyFill="1" applyBorder="1" applyAlignment="1" applyProtection="1">
      <alignment horizontal="center" vertical="center"/>
      <protection locked="0"/>
    </xf>
    <xf numFmtId="0" fontId="113" fillId="69" borderId="150" xfId="21412" applyFont="1" applyFill="1" applyBorder="1" applyAlignment="1" applyProtection="1">
      <alignment horizontal="left" vertical="center" wrapText="1"/>
      <protection locked="0"/>
    </xf>
    <xf numFmtId="0" fontId="156" fillId="3" borderId="0" xfId="21415" applyFont="1" applyFill="1" applyAlignment="1" applyProtection="1">
      <alignment vertical="center"/>
      <protection locked="0"/>
    </xf>
    <xf numFmtId="0" fontId="139" fillId="3" borderId="148" xfId="5" applyFont="1" applyFill="1" applyBorder="1" applyAlignment="1" applyProtection="1">
      <alignment vertical="center" wrapText="1"/>
      <protection locked="0"/>
    </xf>
    <xf numFmtId="0" fontId="139" fillId="0" borderId="148" xfId="21416" applyFont="1" applyBorder="1" applyAlignment="1" applyProtection="1">
      <alignment horizontal="center" vertical="center" wrapText="1"/>
      <protection locked="0"/>
    </xf>
    <xf numFmtId="3" fontId="139" fillId="3" borderId="148" xfId="1" applyNumberFormat="1" applyFont="1" applyFill="1" applyBorder="1" applyAlignment="1" applyProtection="1">
      <alignment horizontal="center" vertical="center" wrapText="1"/>
      <protection locked="0"/>
    </xf>
    <xf numFmtId="9" fontId="139" fillId="3" borderId="148" xfId="15" applyNumberFormat="1" applyFont="1" applyFill="1" applyBorder="1" applyAlignment="1" applyProtection="1">
      <alignment horizontal="center" vertical="center" wrapText="1"/>
      <protection locked="0"/>
    </xf>
    <xf numFmtId="0" fontId="139" fillId="3" borderId="148" xfId="21416" applyFont="1" applyFill="1" applyBorder="1" applyAlignment="1" applyProtection="1">
      <alignment horizontal="center" vertical="center" wrapText="1"/>
      <protection locked="0"/>
    </xf>
    <xf numFmtId="0" fontId="156" fillId="3" borderId="148" xfId="21416" applyFont="1" applyFill="1" applyBorder="1" applyProtection="1">
      <protection locked="0"/>
    </xf>
    <xf numFmtId="0" fontId="159" fillId="3" borderId="148" xfId="21416" applyFont="1" applyFill="1" applyBorder="1" applyAlignment="1" applyProtection="1">
      <alignment horizontal="right"/>
      <protection locked="0"/>
    </xf>
    <xf numFmtId="195" fontId="139" fillId="80" borderId="148" xfId="5" applyNumberFormat="1" applyFont="1" applyFill="1" applyBorder="1" applyProtection="1">
      <protection locked="0"/>
    </xf>
    <xf numFmtId="164" fontId="139" fillId="80" borderId="148" xfId="1" applyNumberFormat="1" applyFont="1" applyFill="1" applyBorder="1" applyAlignment="1" applyProtection="1"/>
    <xf numFmtId="0" fontId="139" fillId="3" borderId="148" xfId="21416" applyFont="1" applyFill="1" applyBorder="1" applyAlignment="1" applyProtection="1">
      <alignment horizontal="left" vertical="center"/>
      <protection locked="0"/>
    </xf>
    <xf numFmtId="3" fontId="139" fillId="3" borderId="148" xfId="5" applyNumberFormat="1" applyFont="1" applyFill="1" applyBorder="1" applyProtection="1">
      <protection locked="0"/>
    </xf>
    <xf numFmtId="0" fontId="137" fillId="3" borderId="148" xfId="21416" applyFont="1" applyFill="1" applyBorder="1" applyAlignment="1" applyProtection="1">
      <alignment horizontal="right"/>
      <protection locked="0"/>
    </xf>
    <xf numFmtId="0" fontId="139" fillId="0" borderId="148" xfId="21416" applyFont="1" applyBorder="1" applyAlignment="1" applyProtection="1">
      <alignment horizontal="left" vertical="center"/>
      <protection locked="0"/>
    </xf>
    <xf numFmtId="0" fontId="156" fillId="3" borderId="148" xfId="16" applyFont="1" applyFill="1" applyBorder="1" applyProtection="1">
      <protection locked="0"/>
    </xf>
    <xf numFmtId="3" fontId="156" fillId="76" borderId="148" xfId="16" applyNumberFormat="1" applyFont="1" applyFill="1" applyBorder="1"/>
    <xf numFmtId="0" fontId="163" fillId="0" borderId="0" xfId="0" applyFont="1" applyAlignment="1">
      <alignment horizontal="left" vertical="center" wrapText="1"/>
    </xf>
    <xf numFmtId="0" fontId="102" fillId="0" borderId="148" xfId="0" applyFont="1" applyBorder="1"/>
    <xf numFmtId="0" fontId="11" fillId="0" borderId="148" xfId="17" applyBorder="1" applyAlignment="1" applyProtection="1"/>
    <xf numFmtId="14" fontId="4" fillId="0" borderId="0" xfId="0" applyNumberFormat="1" applyFont="1" applyAlignment="1">
      <alignment horizontal="left"/>
    </xf>
    <xf numFmtId="9" fontId="9" fillId="2" borderId="23" xfId="20961" applyFont="1" applyFill="1" applyBorder="1" applyAlignment="1" applyProtection="1">
      <alignment vertical="center"/>
      <protection locked="0"/>
    </xf>
    <xf numFmtId="9" fontId="17" fillId="2" borderId="23" xfId="20961" applyFont="1" applyFill="1" applyBorder="1" applyAlignment="1" applyProtection="1">
      <alignment vertical="center"/>
      <protection locked="0"/>
    </xf>
    <xf numFmtId="9" fontId="17" fillId="2" borderId="24" xfId="20961" applyFont="1" applyFill="1" applyBorder="1" applyAlignment="1" applyProtection="1">
      <alignment vertical="center"/>
      <protection locked="0"/>
    </xf>
    <xf numFmtId="9" fontId="9" fillId="2" borderId="99" xfId="20961" applyFont="1" applyFill="1" applyBorder="1" applyAlignment="1" applyProtection="1">
      <alignment vertical="center"/>
      <protection locked="0"/>
    </xf>
    <xf numFmtId="9" fontId="9" fillId="2" borderId="114" xfId="20961" applyFont="1" applyFill="1" applyBorder="1" applyAlignment="1" applyProtection="1">
      <alignment vertical="center"/>
      <protection locked="0"/>
    </xf>
    <xf numFmtId="43" fontId="4" fillId="0" borderId="0" xfId="7" applyFont="1"/>
    <xf numFmtId="43" fontId="9" fillId="0" borderId="99" xfId="7" applyFont="1" applyBorder="1" applyAlignment="1">
      <alignment horizontal="center" vertical="center" wrapText="1"/>
    </xf>
    <xf numFmtId="43" fontId="0" fillId="0" borderId="99" xfId="7" applyFont="1" applyBorder="1"/>
    <xf numFmtId="43" fontId="0" fillId="35" borderId="99" xfId="7" applyFont="1" applyFill="1" applyBorder="1"/>
    <xf numFmtId="43" fontId="0" fillId="0" borderId="99" xfId="7" applyFont="1" applyBorder="1" applyAlignment="1">
      <alignment vertical="center"/>
    </xf>
    <xf numFmtId="43" fontId="0" fillId="35" borderId="99" xfId="7" applyFont="1" applyFill="1" applyBorder="1" applyAlignment="1">
      <alignment vertical="center"/>
    </xf>
    <xf numFmtId="43" fontId="0" fillId="0" borderId="140" xfId="7" applyFont="1" applyBorder="1"/>
    <xf numFmtId="43" fontId="0" fillId="35" borderId="140" xfId="7" applyFont="1" applyFill="1" applyBorder="1"/>
    <xf numFmtId="43" fontId="0" fillId="0" borderId="0" xfId="7" applyFont="1"/>
    <xf numFmtId="43" fontId="9" fillId="0" borderId="140" xfId="7" applyFont="1" applyBorder="1" applyAlignment="1">
      <alignment horizontal="center" vertical="center" wrapText="1"/>
    </xf>
    <xf numFmtId="43" fontId="0" fillId="0" borderId="148" xfId="7" applyFont="1" applyBorder="1"/>
    <xf numFmtId="43" fontId="9" fillId="0" borderId="114" xfId="7" applyFont="1" applyBorder="1" applyAlignment="1">
      <alignment horizontal="center" vertical="center" wrapText="1"/>
    </xf>
    <xf numFmtId="43" fontId="9" fillId="0" borderId="140" xfId="7" applyFont="1" applyBorder="1" applyAlignment="1">
      <alignment horizontal="right"/>
    </xf>
    <xf numFmtId="43" fontId="9" fillId="35" borderId="140" xfId="7" applyFont="1" applyFill="1" applyBorder="1" applyAlignment="1">
      <alignment horizontal="right"/>
    </xf>
    <xf numFmtId="43" fontId="9" fillId="35" borderId="114" xfId="7" applyFont="1" applyFill="1" applyBorder="1" applyAlignment="1">
      <alignment horizontal="right"/>
    </xf>
    <xf numFmtId="43" fontId="9" fillId="0" borderId="148" xfId="7" applyFont="1" applyBorder="1" applyAlignment="1">
      <alignment horizontal="right"/>
    </xf>
    <xf numFmtId="43" fontId="9" fillId="0" borderId="0" xfId="7" applyFont="1" applyAlignment="1">
      <alignment horizontal="right"/>
    </xf>
    <xf numFmtId="164" fontId="21" fillId="0" borderId="99" xfId="7" applyNumberFormat="1" applyFont="1" applyBorder="1" applyAlignment="1">
      <alignment vertical="center" wrapText="1"/>
    </xf>
    <xf numFmtId="164" fontId="21" fillId="0" borderId="100" xfId="7" applyNumberFormat="1" applyFont="1" applyBorder="1" applyAlignment="1">
      <alignment vertical="center" wrapText="1"/>
    </xf>
    <xf numFmtId="164" fontId="21" fillId="0" borderId="21" xfId="7" applyNumberFormat="1" applyFont="1" applyBorder="1" applyAlignment="1">
      <alignment vertical="center" wrapText="1"/>
    </xf>
    <xf numFmtId="0" fontId="9" fillId="0" borderId="158" xfId="0" applyFont="1" applyBorder="1" applyAlignment="1">
      <alignment vertical="center"/>
    </xf>
    <xf numFmtId="0" fontId="9" fillId="0" borderId="19" xfId="0" applyFont="1" applyBorder="1" applyAlignment="1">
      <alignment vertical="top"/>
    </xf>
    <xf numFmtId="0" fontId="9" fillId="0" borderId="8" xfId="0" applyFont="1" applyBorder="1" applyAlignment="1">
      <alignment vertical="top" wrapText="1"/>
    </xf>
    <xf numFmtId="0" fontId="9" fillId="0" borderId="114" xfId="0" applyFont="1" applyBorder="1" applyAlignment="1">
      <alignment vertical="top" wrapText="1"/>
    </xf>
    <xf numFmtId="0" fontId="0" fillId="0" borderId="0" xfId="0" applyAlignment="1">
      <alignment vertical="top"/>
    </xf>
    <xf numFmtId="10" fontId="4" fillId="0" borderId="21" xfId="20961" applyNumberFormat="1" applyFont="1" applyBorder="1" applyAlignment="1">
      <alignment horizontal="center"/>
    </xf>
    <xf numFmtId="0" fontId="9" fillId="0" borderId="107" xfId="0" applyFont="1" applyBorder="1" applyAlignment="1">
      <alignment horizontal="right" vertical="center"/>
    </xf>
    <xf numFmtId="0" fontId="9" fillId="0" borderId="19" xfId="0" applyFont="1" applyBorder="1" applyAlignment="1">
      <alignment horizontal="right" vertical="center"/>
    </xf>
    <xf numFmtId="0" fontId="9" fillId="0" borderId="158" xfId="0" applyFont="1" applyBorder="1" applyAlignment="1">
      <alignment horizontal="right" vertical="center"/>
    </xf>
    <xf numFmtId="10" fontId="4" fillId="0" borderId="114" xfId="20961" applyNumberFormat="1" applyFont="1" applyBorder="1"/>
    <xf numFmtId="10" fontId="4" fillId="0" borderId="21" xfId="20961" applyNumberFormat="1" applyFont="1" applyBorder="1"/>
    <xf numFmtId="10" fontId="4" fillId="0" borderId="163" xfId="20961" applyNumberFormat="1" applyFont="1" applyBorder="1"/>
    <xf numFmtId="0" fontId="13" fillId="0" borderId="148" xfId="0" applyFont="1" applyBorder="1" applyAlignment="1">
      <alignment wrapText="1"/>
    </xf>
    <xf numFmtId="193" fontId="0" fillId="0" borderId="0" xfId="0" applyNumberFormat="1"/>
    <xf numFmtId="164" fontId="4" fillId="0" borderId="114" xfId="7" applyNumberFormat="1" applyFont="1" applyBorder="1" applyAlignment="1">
      <alignment horizontal="right" vertical="center" wrapText="1"/>
    </xf>
    <xf numFmtId="164" fontId="6" fillId="35" borderId="114" xfId="7" applyNumberFormat="1" applyFont="1" applyFill="1" applyBorder="1" applyAlignment="1">
      <alignment horizontal="right" vertical="center" wrapText="1"/>
    </xf>
    <xf numFmtId="164" fontId="109" fillId="0" borderId="114" xfId="7" applyNumberFormat="1" applyFont="1" applyBorder="1" applyAlignment="1">
      <alignment horizontal="right" vertical="center" wrapText="1"/>
    </xf>
    <xf numFmtId="164" fontId="6" fillId="35" borderId="114" xfId="7" applyNumberFormat="1" applyFont="1" applyFill="1" applyBorder="1" applyAlignment="1">
      <alignment horizontal="center" vertical="center" wrapText="1"/>
    </xf>
    <xf numFmtId="164" fontId="7" fillId="0" borderId="24" xfId="7" applyNumberFormat="1" applyFont="1" applyFill="1" applyBorder="1" applyAlignment="1" applyProtection="1">
      <alignment horizontal="right" vertical="center"/>
    </xf>
    <xf numFmtId="193" fontId="4" fillId="0" borderId="0" xfId="0" applyNumberFormat="1" applyFont="1"/>
    <xf numFmtId="43" fontId="4" fillId="0" borderId="59" xfId="7" applyFont="1" applyBorder="1" applyAlignment="1">
      <alignment horizontal="center" vertical="center" wrapText="1"/>
    </xf>
    <xf numFmtId="43" fontId="22" fillId="0" borderId="30" xfId="7" applyFont="1" applyBorder="1" applyAlignment="1">
      <alignment horizontal="center" vertical="center"/>
    </xf>
    <xf numFmtId="43" fontId="23" fillId="0" borderId="12" xfId="7" applyFont="1" applyBorder="1" applyAlignment="1">
      <alignment horizontal="center" vertical="center"/>
    </xf>
    <xf numFmtId="43" fontId="22" fillId="0" borderId="12" xfId="7" applyFont="1" applyBorder="1" applyAlignment="1">
      <alignment horizontal="center" vertical="center"/>
    </xf>
    <xf numFmtId="43" fontId="19" fillId="0" borderId="12" xfId="7" applyFont="1" applyBorder="1" applyAlignment="1">
      <alignment horizontal="center" vertical="center"/>
    </xf>
    <xf numFmtId="43" fontId="104" fillId="0" borderId="12" xfId="7" applyFont="1" applyBorder="1" applyAlignment="1">
      <alignment horizontal="center" vertical="center"/>
    </xf>
    <xf numFmtId="43" fontId="23" fillId="0" borderId="13" xfId="7" applyFont="1" applyBorder="1" applyAlignment="1">
      <alignment horizontal="center" vertical="center"/>
    </xf>
    <xf numFmtId="43" fontId="22" fillId="0" borderId="14" xfId="7" applyFont="1" applyBorder="1" applyAlignment="1">
      <alignment horizontal="center" vertical="center"/>
    </xf>
    <xf numFmtId="43" fontId="22" fillId="0" borderId="15" xfId="7" applyFont="1" applyBorder="1" applyAlignment="1">
      <alignment horizontal="center" vertical="center"/>
    </xf>
    <xf numFmtId="43" fontId="22" fillId="0" borderId="13" xfId="7" applyFont="1" applyBorder="1" applyAlignment="1">
      <alignment horizontal="center" vertical="center"/>
    </xf>
    <xf numFmtId="43" fontId="23" fillId="0" borderId="140" xfId="7" applyFont="1" applyBorder="1" applyAlignment="1">
      <alignment horizontal="center" vertical="center"/>
    </xf>
    <xf numFmtId="43" fontId="22" fillId="0" borderId="140" xfId="7" applyFont="1" applyBorder="1" applyAlignment="1">
      <alignment horizontal="center" vertical="center"/>
    </xf>
    <xf numFmtId="43" fontId="22" fillId="0" borderId="140" xfId="7" applyFont="1" applyBorder="1" applyAlignment="1">
      <alignment horizontal="center"/>
    </xf>
    <xf numFmtId="43" fontId="23" fillId="0" borderId="140" xfId="7" applyFont="1" applyBorder="1" applyAlignment="1">
      <alignment horizontal="center"/>
    </xf>
    <xf numFmtId="43" fontId="23" fillId="0" borderId="0" xfId="7" applyFont="1" applyAlignment="1">
      <alignment horizontal="center"/>
    </xf>
    <xf numFmtId="43" fontId="9" fillId="0" borderId="0" xfId="7" applyFont="1" applyAlignment="1">
      <alignment horizontal="center"/>
    </xf>
    <xf numFmtId="43" fontId="19" fillId="0" borderId="13" xfId="7" applyFont="1" applyBorder="1" applyAlignment="1">
      <alignment horizontal="center" vertical="center"/>
    </xf>
    <xf numFmtId="43" fontId="4" fillId="0" borderId="100" xfId="7" applyFont="1" applyBorder="1" applyAlignment="1">
      <alignment vertical="center"/>
    </xf>
    <xf numFmtId="43" fontId="4" fillId="0" borderId="114" xfId="7" applyFont="1" applyBorder="1" applyAlignment="1">
      <alignment vertical="center"/>
    </xf>
    <xf numFmtId="43" fontId="4" fillId="3" borderId="97" xfId="7" applyFont="1" applyFill="1" applyBorder="1" applyAlignment="1">
      <alignment vertical="center"/>
    </xf>
    <xf numFmtId="43" fontId="4" fillId="3" borderId="21" xfId="7" applyFont="1" applyFill="1" applyBorder="1" applyAlignment="1">
      <alignment vertical="center"/>
    </xf>
    <xf numFmtId="43" fontId="4" fillId="0" borderId="23" xfId="7" applyFont="1" applyBorder="1" applyAlignment="1">
      <alignment vertical="center"/>
    </xf>
    <xf numFmtId="43" fontId="4" fillId="0" borderId="25" xfId="7" applyFont="1" applyBorder="1" applyAlignment="1">
      <alignment vertical="center"/>
    </xf>
    <xf numFmtId="43" fontId="4" fillId="0" borderId="24" xfId="7" applyFont="1" applyBorder="1" applyAlignment="1">
      <alignment vertical="center"/>
    </xf>
    <xf numFmtId="164" fontId="0" fillId="0" borderId="0" xfId="0" applyNumberFormat="1"/>
    <xf numFmtId="164" fontId="26" fillId="36" borderId="99" xfId="7" applyNumberFormat="1" applyFont="1" applyFill="1" applyBorder="1"/>
    <xf numFmtId="14" fontId="117" fillId="0" borderId="0" xfId="0" applyNumberFormat="1" applyFont="1" applyAlignment="1">
      <alignment horizontal="left"/>
    </xf>
    <xf numFmtId="43" fontId="117" fillId="0" borderId="140" xfId="7" applyFont="1" applyBorder="1"/>
    <xf numFmtId="164" fontId="117" fillId="0" borderId="140" xfId="7" applyNumberFormat="1" applyFont="1" applyBorder="1"/>
    <xf numFmtId="43" fontId="117" fillId="0" borderId="0" xfId="7" applyFont="1"/>
    <xf numFmtId="43" fontId="121" fillId="0" borderId="140" xfId="7" applyFont="1" applyBorder="1" applyAlignment="1" applyProtection="1">
      <alignment horizontal="right" vertical="center"/>
      <protection locked="0"/>
    </xf>
    <xf numFmtId="43" fontId="116" fillId="0" borderId="148" xfId="7" applyFont="1" applyBorder="1"/>
    <xf numFmtId="43" fontId="119" fillId="0" borderId="148" xfId="7" applyFont="1" applyBorder="1"/>
    <xf numFmtId="43" fontId="117" fillId="0" borderId="148" xfId="7" applyFont="1" applyBorder="1"/>
    <xf numFmtId="43" fontId="120" fillId="0" borderId="148" xfId="7" applyFont="1" applyBorder="1"/>
    <xf numFmtId="43" fontId="116" fillId="0" borderId="148" xfId="7" applyFont="1" applyBorder="1" applyAlignment="1">
      <alignment horizontal="left" indent="1"/>
    </xf>
    <xf numFmtId="43" fontId="119" fillId="80" borderId="148" xfId="7" applyFont="1" applyFill="1" applyBorder="1"/>
    <xf numFmtId="43" fontId="119" fillId="0" borderId="69" xfId="7" applyFont="1" applyBorder="1"/>
    <xf numFmtId="43" fontId="116" fillId="0" borderId="157" xfId="7" applyFont="1" applyBorder="1"/>
    <xf numFmtId="43" fontId="116" fillId="0" borderId="158" xfId="7" applyFont="1" applyBorder="1" applyAlignment="1">
      <alignment horizontal="left" indent="1"/>
    </xf>
    <xf numFmtId="43" fontId="116" fillId="0" borderId="158" xfId="7" applyFont="1" applyBorder="1" applyAlignment="1">
      <alignment horizontal="left" indent="2"/>
    </xf>
    <xf numFmtId="43" fontId="116" fillId="0" borderId="158" xfId="7" applyFont="1" applyBorder="1" applyAlignment="1">
      <alignment horizontal="left" indent="3"/>
    </xf>
    <xf numFmtId="43" fontId="116" fillId="79" borderId="158" xfId="7" applyFont="1" applyFill="1" applyBorder="1"/>
    <xf numFmtId="43" fontId="116" fillId="79" borderId="148" xfId="7" applyFont="1" applyFill="1" applyBorder="1"/>
    <xf numFmtId="43" fontId="116" fillId="79" borderId="157" xfId="7" applyFont="1" applyFill="1" applyBorder="1"/>
    <xf numFmtId="43" fontId="116" fillId="0" borderId="158" xfId="7" applyFont="1" applyBorder="1" applyAlignment="1">
      <alignment horizontal="left" vertical="top" wrapText="1" indent="2"/>
    </xf>
    <xf numFmtId="43" fontId="116" fillId="0" borderId="158" xfId="7" applyFont="1" applyBorder="1" applyAlignment="1">
      <alignment horizontal="left" wrapText="1" indent="3"/>
    </xf>
    <xf numFmtId="43" fontId="116" fillId="0" borderId="158" xfId="7" applyFont="1" applyBorder="1" applyAlignment="1">
      <alignment horizontal="left" wrapText="1" indent="2"/>
    </xf>
    <xf numFmtId="43" fontId="116" fillId="0" borderId="158" xfId="7" applyFont="1" applyBorder="1" applyAlignment="1">
      <alignment horizontal="left" wrapText="1" indent="1"/>
    </xf>
    <xf numFmtId="43" fontId="116" fillId="0" borderId="156" xfId="7" applyFont="1" applyBorder="1" applyAlignment="1">
      <alignment horizontal="left" wrapText="1" indent="1"/>
    </xf>
    <xf numFmtId="43" fontId="116" fillId="0" borderId="155" xfId="7" applyFont="1" applyBorder="1"/>
    <xf numFmtId="43" fontId="116" fillId="0" borderId="154" xfId="7" applyFont="1" applyBorder="1"/>
    <xf numFmtId="43" fontId="116" fillId="0" borderId="148" xfId="7" applyFont="1" applyBorder="1" applyAlignment="1">
      <alignment horizontal="left" vertical="center" wrapText="1"/>
    </xf>
    <xf numFmtId="43" fontId="116" fillId="0" borderId="148" xfId="7" applyFont="1" applyBorder="1" applyAlignment="1">
      <alignment horizontal="center" vertical="center" wrapText="1"/>
    </xf>
    <xf numFmtId="43" fontId="116" fillId="0" borderId="148" xfId="7" applyFont="1" applyBorder="1" applyAlignment="1">
      <alignment horizontal="center" vertical="center"/>
    </xf>
    <xf numFmtId="43" fontId="119" fillId="0" borderId="148" xfId="7" applyFont="1" applyBorder="1" applyAlignment="1">
      <alignment horizontal="left" vertical="center" wrapText="1"/>
    </xf>
    <xf numFmtId="43" fontId="121" fillId="0" borderId="148" xfId="7" applyFont="1" applyBorder="1"/>
    <xf numFmtId="9" fontId="121" fillId="0" borderId="148" xfId="0" applyNumberFormat="1" applyFont="1" applyBorder="1"/>
    <xf numFmtId="43" fontId="121" fillId="0" borderId="148" xfId="7" applyFont="1" applyFill="1" applyBorder="1"/>
    <xf numFmtId="43" fontId="121" fillId="0" borderId="149" xfId="7" applyFont="1" applyBorder="1"/>
    <xf numFmtId="10" fontId="4" fillId="0" borderId="93" xfId="20961" applyNumberFormat="1" applyFont="1" applyBorder="1" applyAlignment="1">
      <alignment vertical="center"/>
    </xf>
    <xf numFmtId="10" fontId="4" fillId="0" borderId="110" xfId="20961" applyNumberFormat="1" applyFont="1" applyBorder="1" applyAlignment="1">
      <alignment vertical="center"/>
    </xf>
    <xf numFmtId="43" fontId="4" fillId="0" borderId="26" xfId="7" applyFont="1" applyBorder="1" applyAlignment="1">
      <alignment vertical="center"/>
    </xf>
    <xf numFmtId="43" fontId="4" fillId="0" borderId="18" xfId="7" applyFont="1" applyBorder="1" applyAlignment="1">
      <alignment vertical="center"/>
    </xf>
    <xf numFmtId="43" fontId="4" fillId="0" borderId="95" xfId="7" applyFont="1" applyBorder="1" applyAlignment="1">
      <alignment vertical="center"/>
    </xf>
    <xf numFmtId="43" fontId="4" fillId="0" borderId="108" xfId="7" applyFont="1" applyBorder="1" applyAlignment="1">
      <alignment vertical="center"/>
    </xf>
    <xf numFmtId="9" fontId="113" fillId="77" borderId="148" xfId="20961" applyFont="1" applyFill="1" applyBorder="1" applyAlignment="1" applyProtection="1">
      <alignment horizontal="right" vertical="center"/>
    </xf>
    <xf numFmtId="0" fontId="104" fillId="0" borderId="66" xfId="0" applyFont="1" applyBorder="1" applyAlignment="1">
      <alignment horizontal="left" vertical="center" wrapText="1"/>
    </xf>
    <xf numFmtId="0" fontId="104" fillId="0" borderId="65" xfId="0" applyFont="1" applyBorder="1" applyAlignment="1">
      <alignment horizontal="left" vertical="center" wrapText="1"/>
    </xf>
    <xf numFmtId="0" fontId="141" fillId="0" borderId="161" xfId="0" applyFont="1" applyBorder="1" applyAlignment="1">
      <alignment horizontal="center" vertical="center"/>
    </xf>
    <xf numFmtId="0" fontId="141" fillId="0" borderId="29" xfId="0" applyFont="1" applyBorder="1" applyAlignment="1">
      <alignment horizontal="center" vertical="center"/>
    </xf>
    <xf numFmtId="0" fontId="141" fillId="0" borderId="162" xfId="0" applyFont="1" applyBorder="1" applyAlignment="1">
      <alignment horizontal="center" vertical="center"/>
    </xf>
    <xf numFmtId="0" fontId="0" fillId="0" borderId="100" xfId="0" applyBorder="1" applyAlignment="1">
      <alignment horizontal="center"/>
    </xf>
    <xf numFmtId="0" fontId="0" fillId="0" borderId="97" xfId="0" applyBorder="1" applyAlignment="1">
      <alignment horizontal="center"/>
    </xf>
    <xf numFmtId="0" fontId="0" fillId="0" borderId="98" xfId="0" applyBorder="1" applyAlignment="1">
      <alignment horizontal="center"/>
    </xf>
    <xf numFmtId="0" fontId="0" fillId="0" borderId="141" xfId="0" applyBorder="1" applyAlignment="1">
      <alignment horizontal="center"/>
    </xf>
    <xf numFmtId="0" fontId="0" fillId="0" borderId="142" xfId="0" applyBorder="1" applyAlignment="1">
      <alignment horizontal="center"/>
    </xf>
    <xf numFmtId="0" fontId="0" fillId="0" borderId="143" xfId="0" applyBorder="1" applyAlignment="1">
      <alignment horizontal="center"/>
    </xf>
    <xf numFmtId="0" fontId="0" fillId="0" borderId="140" xfId="0" applyBorder="1" applyAlignment="1">
      <alignment horizontal="center" vertical="center"/>
    </xf>
    <xf numFmtId="0" fontId="128" fillId="0" borderId="94" xfId="0" applyFont="1" applyBorder="1" applyAlignment="1">
      <alignment horizontal="center" vertical="center"/>
    </xf>
    <xf numFmtId="0" fontId="128" fillId="0" borderId="7" xfId="0" applyFont="1" applyBorder="1" applyAlignment="1">
      <alignment horizontal="center" vertical="center"/>
    </xf>
    <xf numFmtId="43" fontId="10" fillId="0" borderId="17" xfId="7" applyFont="1" applyBorder="1" applyAlignment="1">
      <alignment horizontal="center" vertical="center"/>
    </xf>
    <xf numFmtId="43" fontId="10" fillId="0" borderId="18" xfId="7" applyFont="1" applyBorder="1" applyAlignment="1">
      <alignment horizontal="center" vertical="center"/>
    </xf>
    <xf numFmtId="0" fontId="128" fillId="0" borderId="144"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30" xfId="0" applyBorder="1" applyAlignment="1">
      <alignment horizontal="center" vertical="center"/>
    </xf>
    <xf numFmtId="0" fontId="0" fillId="0" borderId="11" xfId="0" applyBorder="1" applyAlignment="1">
      <alignment horizontal="center" vertical="center"/>
    </xf>
    <xf numFmtId="0" fontId="0" fillId="0" borderId="140" xfId="0" applyBorder="1" applyAlignment="1">
      <alignment horizontal="center" vertical="center" wrapText="1"/>
    </xf>
    <xf numFmtId="43" fontId="10" fillId="0" borderId="17" xfId="7" applyFont="1" applyBorder="1" applyAlignment="1">
      <alignment horizontal="center"/>
    </xf>
    <xf numFmtId="43" fontId="10" fillId="0" borderId="18" xfId="7" applyFont="1" applyBorder="1" applyAlignment="1">
      <alignment horizontal="center"/>
    </xf>
    <xf numFmtId="0" fontId="13" fillId="0" borderId="3" xfId="0" applyFont="1" applyBorder="1" applyAlignment="1">
      <alignment wrapText="1"/>
    </xf>
    <xf numFmtId="0" fontId="4" fillId="0" borderId="20" xfId="0" applyFont="1" applyBorder="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9" xfId="0" applyFont="1" applyBorder="1" applyAlignment="1">
      <alignment horizontal="center" vertical="center" wrapText="1"/>
    </xf>
    <xf numFmtId="0" fontId="4" fillId="0" borderId="100" xfId="0" applyFont="1" applyBorder="1" applyAlignment="1">
      <alignment horizontal="center"/>
    </xf>
    <xf numFmtId="0" fontId="4" fillId="0" borderId="21" xfId="0" applyFont="1" applyBorder="1" applyAlignment="1">
      <alignment horizontal="center"/>
    </xf>
    <xf numFmtId="0" fontId="6" fillId="35" borderId="118"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5" xfId="0" applyFont="1" applyFill="1" applyBorder="1" applyAlignment="1">
      <alignment horizontal="center" vertical="center" wrapText="1"/>
    </xf>
    <xf numFmtId="0" fontId="6" fillId="35" borderId="98" xfId="0" applyFont="1" applyFill="1" applyBorder="1" applyAlignment="1">
      <alignment horizontal="center" vertical="center" wrapText="1"/>
    </xf>
    <xf numFmtId="0" fontId="4" fillId="85" borderId="7" xfId="0" applyFont="1" applyFill="1" applyBorder="1" applyAlignment="1">
      <alignment horizontal="center" vertical="center" wrapText="1"/>
    </xf>
    <xf numFmtId="0" fontId="4" fillId="85" borderId="148" xfId="0" applyFont="1" applyFill="1" applyBorder="1" applyAlignment="1">
      <alignment horizontal="center" vertical="center" wrapText="1"/>
    </xf>
    <xf numFmtId="0" fontId="4" fillId="85" borderId="7" xfId="11" applyFont="1" applyFill="1" applyBorder="1" applyAlignment="1">
      <alignment horizontal="center" vertical="top"/>
    </xf>
    <xf numFmtId="0" fontId="6" fillId="86" borderId="64" xfId="0" applyFont="1" applyFill="1" applyBorder="1" applyAlignment="1">
      <alignment horizontal="center" vertical="center" wrapText="1"/>
    </xf>
    <xf numFmtId="0" fontId="6" fillId="86" borderId="157" xfId="0" applyFont="1" applyFill="1" applyBorder="1" applyAlignment="1">
      <alignment horizontal="center" vertical="center" wrapText="1"/>
    </xf>
    <xf numFmtId="0" fontId="101" fillId="3" borderId="67" xfId="13" applyFont="1" applyFill="1" applyBorder="1" applyAlignment="1" applyProtection="1">
      <alignment horizontal="center" vertical="center" wrapText="1"/>
      <protection locked="0"/>
    </xf>
    <xf numFmtId="0" fontId="101"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4" fontId="15" fillId="0" borderId="90" xfId="1" applyNumberFormat="1" applyFont="1" applyFill="1" applyBorder="1" applyAlignment="1" applyProtection="1">
      <alignment horizontal="center" vertical="center" wrapText="1"/>
      <protection locked="0"/>
    </xf>
    <xf numFmtId="164" fontId="15" fillId="0" borderId="91"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06" xfId="0" applyFont="1" applyBorder="1" applyAlignment="1">
      <alignment horizontal="center" vertical="center" wrapText="1"/>
    </xf>
    <xf numFmtId="0" fontId="14" fillId="0" borderId="54" xfId="0" applyFont="1" applyBorder="1" applyAlignment="1">
      <alignment horizontal="left" vertical="center"/>
    </xf>
    <xf numFmtId="0" fontId="14" fillId="0" borderId="55" xfId="0" applyFont="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4" xfId="0" applyFont="1" applyBorder="1" applyAlignment="1">
      <alignment horizontal="center" vertical="center" wrapText="1"/>
    </xf>
    <xf numFmtId="0" fontId="119" fillId="0" borderId="121" xfId="0" applyFont="1" applyBorder="1" applyAlignment="1">
      <alignment horizontal="left" vertical="center" wrapText="1"/>
    </xf>
    <xf numFmtId="0" fontId="119" fillId="0" borderId="122" xfId="0" applyFont="1" applyBorder="1" applyAlignment="1">
      <alignment horizontal="left" vertical="center" wrapText="1"/>
    </xf>
    <xf numFmtId="0" fontId="119" fillId="0" borderId="124" xfId="0" applyFont="1" applyBorder="1" applyAlignment="1">
      <alignment horizontal="left" vertical="center" wrapText="1"/>
    </xf>
    <xf numFmtId="0" fontId="119" fillId="0" borderId="125" xfId="0" applyFont="1" applyBorder="1" applyAlignment="1">
      <alignment horizontal="left" vertical="center" wrapText="1"/>
    </xf>
    <xf numFmtId="0" fontId="119" fillId="0" borderId="127" xfId="0" applyFont="1" applyBorder="1" applyAlignment="1">
      <alignment horizontal="left" vertical="center" wrapText="1"/>
    </xf>
    <xf numFmtId="0" fontId="119" fillId="0" borderId="128" xfId="0" applyFont="1" applyBorder="1" applyAlignment="1">
      <alignment horizontal="left" vertical="center" wrapText="1"/>
    </xf>
    <xf numFmtId="0" fontId="120" fillId="0" borderId="147" xfId="0" applyFont="1" applyBorder="1" applyAlignment="1">
      <alignment horizontal="center" vertical="center" wrapText="1"/>
    </xf>
    <xf numFmtId="0" fontId="120" fillId="0" borderId="146" xfId="0" applyFont="1" applyBorder="1" applyAlignment="1">
      <alignment horizontal="center" vertical="center" wrapText="1"/>
    </xf>
    <xf numFmtId="0" fontId="120" fillId="0" borderId="123" xfId="0" applyFont="1" applyBorder="1" applyAlignment="1">
      <alignment horizontal="center" vertical="center" wrapText="1"/>
    </xf>
    <xf numFmtId="0" fontId="120" fillId="0" borderId="53" xfId="0" applyFont="1" applyBorder="1" applyAlignment="1">
      <alignment horizontal="center" vertical="center" wrapText="1"/>
    </xf>
    <xf numFmtId="0" fontId="120" fillId="0" borderId="126"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49"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48" xfId="0" applyFont="1" applyBorder="1" applyAlignment="1">
      <alignment horizontal="center" vertical="center" wrapText="1"/>
    </xf>
    <xf numFmtId="0" fontId="116" fillId="0" borderId="151" xfId="0" applyFont="1" applyBorder="1" applyAlignment="1">
      <alignment horizontal="center" vertical="center" wrapText="1"/>
    </xf>
    <xf numFmtId="0" fontId="116" fillId="0" borderId="150" xfId="0" applyFont="1" applyBorder="1" applyAlignment="1">
      <alignment horizontal="center" vertical="center" wrapText="1"/>
    </xf>
    <xf numFmtId="0" fontId="124" fillId="0" borderId="148" xfId="0" applyFont="1" applyBorder="1" applyAlignment="1">
      <alignment horizontal="center" vertical="center"/>
    </xf>
    <xf numFmtId="0" fontId="118" fillId="0" borderId="147" xfId="0" applyFont="1" applyBorder="1" applyAlignment="1">
      <alignment horizontal="center" vertical="center"/>
    </xf>
    <xf numFmtId="0" fontId="118" fillId="0" borderId="152" xfId="0" applyFont="1" applyBorder="1" applyAlignment="1">
      <alignment horizontal="center" vertical="center"/>
    </xf>
    <xf numFmtId="0" fontId="118" fillId="0" borderId="53" xfId="0" applyFont="1" applyBorder="1" applyAlignment="1">
      <alignment horizontal="center" vertical="center"/>
    </xf>
    <xf numFmtId="0" fontId="118" fillId="0" borderId="11" xfId="0" applyFont="1" applyBorder="1" applyAlignment="1">
      <alignment horizontal="center" vertical="center"/>
    </xf>
    <xf numFmtId="0" fontId="119" fillId="0" borderId="148" xfId="0" applyFont="1" applyBorder="1" applyAlignment="1">
      <alignment horizontal="center" vertical="center" wrapText="1"/>
    </xf>
    <xf numFmtId="0" fontId="119" fillId="0" borderId="147" xfId="0" applyFont="1" applyBorder="1" applyAlignment="1">
      <alignment horizontal="center" vertical="center" wrapText="1"/>
    </xf>
    <xf numFmtId="0" fontId="119" fillId="0" borderId="152" xfId="0" applyFont="1" applyBorder="1" applyAlignment="1">
      <alignment horizontal="center" vertical="center" wrapText="1"/>
    </xf>
    <xf numFmtId="0" fontId="119" fillId="0" borderId="129" xfId="0" applyFont="1" applyBorder="1" applyAlignment="1">
      <alignment horizontal="center" vertical="center" wrapText="1"/>
    </xf>
    <xf numFmtId="0" fontId="119" fillId="0" borderId="130" xfId="0" applyFont="1" applyBorder="1" applyAlignment="1">
      <alignment horizontal="center" vertical="center" wrapText="1"/>
    </xf>
    <xf numFmtId="0" fontId="119" fillId="0" borderId="53"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53" xfId="0" applyFont="1" applyBorder="1" applyAlignment="1">
      <alignment horizontal="center" vertical="center" wrapText="1"/>
    </xf>
    <xf numFmtId="0" fontId="119" fillId="0" borderId="131"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31"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146" xfId="0" applyFont="1" applyBorder="1" applyAlignment="1">
      <alignment horizontal="center" vertical="center" wrapText="1"/>
    </xf>
    <xf numFmtId="0" fontId="116" fillId="0" borderId="152"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57" xfId="0" applyFont="1" applyBorder="1" applyAlignment="1">
      <alignment horizontal="center" vertical="center" wrapText="1"/>
    </xf>
    <xf numFmtId="0" fontId="116" fillId="0" borderId="54" xfId="0" applyFont="1" applyBorder="1" applyAlignment="1">
      <alignment horizontal="center" vertical="center" wrapText="1"/>
    </xf>
    <xf numFmtId="0" fontId="116" fillId="0" borderId="55" xfId="0" applyFont="1" applyBorder="1" applyAlignment="1">
      <alignment horizontal="center" vertical="center" wrapText="1"/>
    </xf>
    <xf numFmtId="0" fontId="116" fillId="0" borderId="106" xfId="0" applyFont="1" applyBorder="1" applyAlignment="1">
      <alignment horizontal="center" vertical="center" wrapText="1"/>
    </xf>
    <xf numFmtId="0" fontId="119" fillId="0" borderId="54" xfId="0" applyFont="1" applyBorder="1" applyAlignment="1">
      <alignment horizontal="left" vertical="top" wrapText="1"/>
    </xf>
    <xf numFmtId="0" fontId="119" fillId="0" borderId="106" xfId="0" applyFont="1" applyBorder="1" applyAlignment="1">
      <alignment horizontal="left" vertical="top" wrapText="1"/>
    </xf>
    <xf numFmtId="0" fontId="119" fillId="0" borderId="63" xfId="0" applyFont="1" applyBorder="1" applyAlignment="1">
      <alignment horizontal="left" vertical="top" wrapText="1"/>
    </xf>
    <xf numFmtId="0" fontId="119" fillId="0" borderId="92" xfId="0" applyFont="1" applyBorder="1" applyAlignment="1">
      <alignment horizontal="left" vertical="top" wrapText="1"/>
    </xf>
    <xf numFmtId="0" fontId="119" fillId="0" borderId="120" xfId="0" applyFont="1" applyBorder="1" applyAlignment="1">
      <alignment horizontal="left" vertical="top" wrapText="1"/>
    </xf>
    <xf numFmtId="0" fontId="119" fillId="0" borderId="159" xfId="0" applyFont="1" applyBorder="1" applyAlignment="1">
      <alignment horizontal="left" vertical="top" wrapText="1"/>
    </xf>
    <xf numFmtId="0" fontId="119" fillId="0" borderId="160" xfId="0" applyFont="1" applyBorder="1" applyAlignment="1">
      <alignment horizontal="center" vertical="center" wrapText="1"/>
    </xf>
    <xf numFmtId="0" fontId="119" fillId="0" borderId="69" xfId="0" applyFont="1" applyBorder="1" applyAlignment="1">
      <alignment horizontal="center" vertical="center" wrapText="1"/>
    </xf>
    <xf numFmtId="0" fontId="116" fillId="0" borderId="147" xfId="0" applyFont="1" applyBorder="1" applyAlignment="1">
      <alignment horizontal="center" vertical="top" wrapText="1"/>
    </xf>
    <xf numFmtId="0" fontId="116" fillId="0" borderId="146" xfId="0" applyFont="1" applyBorder="1" applyAlignment="1">
      <alignment horizontal="center" vertical="top" wrapText="1"/>
    </xf>
    <xf numFmtId="0" fontId="116" fillId="0" borderId="153" xfId="0" applyFont="1" applyBorder="1" applyAlignment="1">
      <alignment horizontal="center" vertical="top" wrapText="1"/>
    </xf>
    <xf numFmtId="0" fontId="116" fillId="0" borderId="150" xfId="0" applyFont="1" applyBorder="1" applyAlignment="1">
      <alignment horizontal="center" vertical="top" wrapText="1"/>
    </xf>
    <xf numFmtId="0" fontId="105" fillId="0" borderId="132" xfId="0" applyFont="1" applyBorder="1" applyAlignment="1">
      <alignment horizontal="left" vertical="top" wrapText="1"/>
    </xf>
    <xf numFmtId="0" fontId="105" fillId="0" borderId="133" xfId="0" applyFont="1" applyBorder="1" applyAlignment="1">
      <alignment horizontal="left" vertical="top" wrapText="1"/>
    </xf>
    <xf numFmtId="0" fontId="122" fillId="0" borderId="148" xfId="0" applyFont="1" applyBorder="1" applyAlignment="1">
      <alignment horizontal="center" vertical="center"/>
    </xf>
    <xf numFmtId="0" fontId="121" fillId="0" borderId="148" xfId="0" applyFont="1" applyBorder="1" applyAlignment="1">
      <alignment horizontal="center" vertical="center" wrapText="1"/>
    </xf>
    <xf numFmtId="0" fontId="121" fillId="0" borderId="149" xfId="0" applyFont="1" applyBorder="1" applyAlignment="1">
      <alignment horizontal="center" vertical="center" wrapText="1"/>
    </xf>
    <xf numFmtId="0" fontId="105" fillId="75" borderId="151" xfId="0" applyFont="1" applyFill="1" applyBorder="1" applyAlignment="1">
      <alignment horizontal="center" vertical="center" wrapText="1"/>
    </xf>
    <xf numFmtId="0" fontId="105" fillId="75" borderId="150" xfId="0" applyFont="1" applyFill="1" applyBorder="1" applyAlignment="1">
      <alignment horizontal="center" vertical="center" wrapText="1"/>
    </xf>
    <xf numFmtId="0" fontId="106" fillId="0" borderId="151" xfId="0" applyFont="1" applyBorder="1" applyAlignment="1">
      <alignment horizontal="left" vertical="center" wrapText="1"/>
    </xf>
    <xf numFmtId="0" fontId="106" fillId="0" borderId="150" xfId="0" applyFont="1" applyBorder="1" applyAlignment="1">
      <alignment horizontal="left" vertical="center" wrapText="1"/>
    </xf>
    <xf numFmtId="0" fontId="106" fillId="0" borderId="151" xfId="13" applyFont="1" applyBorder="1" applyAlignment="1" applyProtection="1">
      <alignment horizontal="left" vertical="top" wrapText="1"/>
      <protection locked="0"/>
    </xf>
    <xf numFmtId="0" fontId="106" fillId="0" borderId="150" xfId="13" applyFont="1" applyBorder="1" applyAlignment="1" applyProtection="1">
      <alignment horizontal="left" vertical="top" wrapText="1"/>
      <protection locked="0"/>
    </xf>
    <xf numFmtId="0" fontId="155" fillId="0" borderId="151" xfId="13" applyFont="1" applyBorder="1" applyAlignment="1" applyProtection="1">
      <alignment horizontal="left" vertical="top" wrapText="1"/>
      <protection locked="0"/>
    </xf>
    <xf numFmtId="0" fontId="155" fillId="0" borderId="150" xfId="13" applyFont="1" applyBorder="1" applyAlignment="1" applyProtection="1">
      <alignment horizontal="left" vertical="top" wrapText="1"/>
      <protection locked="0"/>
    </xf>
    <xf numFmtId="0" fontId="106" fillId="0" borderId="151" xfId="0" applyFont="1" applyBorder="1" applyAlignment="1">
      <alignment horizontal="left" vertical="top" wrapText="1"/>
    </xf>
    <xf numFmtId="0" fontId="106" fillId="0" borderId="150" xfId="0" applyFont="1" applyBorder="1" applyAlignment="1">
      <alignment horizontal="left" vertical="top" wrapText="1"/>
    </xf>
    <xf numFmtId="49" fontId="106" fillId="0" borderId="0" xfId="0" applyNumberFormat="1" applyFont="1" applyAlignment="1">
      <alignment horizontal="center" vertical="center"/>
    </xf>
    <xf numFmtId="0" fontId="106" fillId="0" borderId="148" xfId="0" applyFont="1" applyBorder="1" applyAlignment="1">
      <alignment horizontal="left" vertical="top" wrapText="1"/>
    </xf>
    <xf numFmtId="0" fontId="106" fillId="0" borderId="148" xfId="0" applyFont="1" applyBorder="1" applyAlignment="1">
      <alignment horizontal="left" vertical="center" wrapText="1"/>
    </xf>
    <xf numFmtId="0" fontId="105" fillId="75" borderId="148" xfId="0" applyFont="1" applyFill="1" applyBorder="1" applyAlignment="1">
      <alignment horizontal="center" vertical="center" wrapText="1"/>
    </xf>
    <xf numFmtId="0" fontId="106" fillId="0" borderId="148" xfId="0" applyFont="1" applyBorder="1" applyAlignment="1">
      <alignment horizontal="center"/>
    </xf>
    <xf numFmtId="0" fontId="106" fillId="0" borderId="100" xfId="0" applyFont="1" applyBorder="1" applyAlignment="1">
      <alignment horizontal="left" vertical="center" wrapText="1"/>
    </xf>
    <xf numFmtId="0" fontId="106" fillId="0" borderId="98" xfId="0" applyFont="1" applyBorder="1" applyAlignment="1">
      <alignment horizontal="left" vertical="center" wrapText="1"/>
    </xf>
    <xf numFmtId="0" fontId="105" fillId="0" borderId="148" xfId="0" applyFont="1" applyBorder="1" applyAlignment="1">
      <alignment horizontal="center" vertical="center"/>
    </xf>
    <xf numFmtId="0" fontId="106" fillId="3" borderId="151" xfId="13" applyFont="1" applyFill="1" applyBorder="1" applyAlignment="1" applyProtection="1">
      <alignment horizontal="left" vertical="top" wrapText="1"/>
      <protection locked="0"/>
    </xf>
    <xf numFmtId="0" fontId="106" fillId="3" borderId="150" xfId="13" applyFont="1" applyFill="1" applyBorder="1" applyAlignment="1" applyProtection="1">
      <alignment horizontal="left" vertical="top" wrapText="1"/>
      <protection locked="0"/>
    </xf>
    <xf numFmtId="0" fontId="105" fillId="0" borderId="85" xfId="0" applyFont="1" applyBorder="1" applyAlignment="1">
      <alignment horizontal="center" vertical="center"/>
    </xf>
    <xf numFmtId="0" fontId="105" fillId="75" borderId="82" xfId="0" applyFont="1" applyFill="1" applyBorder="1" applyAlignment="1">
      <alignment horizontal="center" vertical="center" wrapText="1"/>
    </xf>
    <xf numFmtId="0" fontId="105" fillId="75" borderId="0" xfId="0" applyFont="1" applyFill="1" applyAlignment="1">
      <alignment horizontal="center" vertical="center" wrapText="1"/>
    </xf>
    <xf numFmtId="0" fontId="105" fillId="75" borderId="83" xfId="0" applyFont="1" applyFill="1" applyBorder="1" applyAlignment="1">
      <alignment horizontal="center" vertical="center" wrapText="1"/>
    </xf>
    <xf numFmtId="0" fontId="106" fillId="0" borderId="100" xfId="0" applyFont="1" applyBorder="1" applyAlignment="1">
      <alignment vertical="center" wrapText="1"/>
    </xf>
    <xf numFmtId="0" fontId="106" fillId="0" borderId="98" xfId="0" applyFont="1" applyBorder="1" applyAlignment="1">
      <alignment vertical="center" wrapText="1"/>
    </xf>
    <xf numFmtId="0" fontId="105" fillId="75" borderId="87" xfId="0" applyFont="1" applyFill="1" applyBorder="1" applyAlignment="1">
      <alignment horizontal="center" vertical="center"/>
    </xf>
    <xf numFmtId="0" fontId="105" fillId="75" borderId="88" xfId="0" applyFont="1" applyFill="1" applyBorder="1" applyAlignment="1">
      <alignment horizontal="center" vertical="center"/>
    </xf>
    <xf numFmtId="0" fontId="105" fillId="75" borderId="89" xfId="0" applyFont="1" applyFill="1" applyBorder="1" applyAlignment="1">
      <alignment horizontal="center" vertical="center"/>
    </xf>
    <xf numFmtId="0" fontId="106" fillId="3" borderId="100" xfId="0" applyFont="1" applyFill="1" applyBorder="1" applyAlignment="1">
      <alignment horizontal="left" vertical="center" wrapText="1"/>
    </xf>
    <xf numFmtId="0" fontId="106" fillId="3" borderId="98" xfId="0" applyFont="1" applyFill="1" applyBorder="1" applyAlignment="1">
      <alignment horizontal="left" vertical="center" wrapText="1"/>
    </xf>
    <xf numFmtId="0" fontId="106" fillId="0" borderId="77" xfId="0" applyFont="1" applyBorder="1" applyAlignment="1">
      <alignment horizontal="left" vertical="center" wrapText="1"/>
    </xf>
    <xf numFmtId="0" fontId="106" fillId="0" borderId="78" xfId="0" applyFont="1" applyBorder="1" applyAlignment="1">
      <alignment horizontal="left" vertical="center" wrapText="1"/>
    </xf>
    <xf numFmtId="0" fontId="105" fillId="75" borderId="73" xfId="0" applyFont="1" applyFill="1" applyBorder="1" applyAlignment="1">
      <alignment horizontal="center" vertical="center" wrapText="1"/>
    </xf>
    <xf numFmtId="0" fontId="105" fillId="75" borderId="74" xfId="0" applyFont="1" applyFill="1" applyBorder="1" applyAlignment="1">
      <alignment horizontal="center" vertical="center" wrapText="1"/>
    </xf>
    <xf numFmtId="0" fontId="105" fillId="75" borderId="75" xfId="0" applyFont="1" applyFill="1" applyBorder="1" applyAlignment="1">
      <alignment horizontal="center" vertical="center" wrapText="1"/>
    </xf>
    <xf numFmtId="0" fontId="106" fillId="0" borderId="53" xfId="0" applyFont="1" applyBorder="1" applyAlignment="1">
      <alignment horizontal="left" vertical="center" wrapText="1"/>
    </xf>
    <xf numFmtId="0" fontId="106" fillId="0" borderId="11" xfId="0" applyFont="1" applyBorder="1" applyAlignment="1">
      <alignment horizontal="left" vertical="center" wrapText="1"/>
    </xf>
    <xf numFmtId="0" fontId="155" fillId="3" borderId="100" xfId="0" applyFont="1" applyFill="1" applyBorder="1" applyAlignment="1">
      <alignment horizontal="left" vertical="center" wrapText="1"/>
    </xf>
    <xf numFmtId="0" fontId="155" fillId="3" borderId="98" xfId="0" applyFont="1" applyFill="1" applyBorder="1" applyAlignment="1">
      <alignment horizontal="left" vertical="center" wrapText="1"/>
    </xf>
    <xf numFmtId="0" fontId="106" fillId="0" borderId="141" xfId="0" applyFont="1" applyBorder="1" applyAlignment="1">
      <alignment horizontal="left" vertical="center" wrapText="1"/>
    </xf>
    <xf numFmtId="0" fontId="106" fillId="0" borderId="142" xfId="0" applyFont="1" applyBorder="1" applyAlignment="1">
      <alignment horizontal="left" vertical="center" wrapText="1"/>
    </xf>
    <xf numFmtId="0" fontId="106" fillId="0" borderId="143" xfId="0" applyFont="1" applyBorder="1" applyAlignment="1">
      <alignment horizontal="left" vertical="center" wrapText="1"/>
    </xf>
    <xf numFmtId="0" fontId="106" fillId="3" borderId="77" xfId="0" applyFont="1" applyFill="1" applyBorder="1" applyAlignment="1">
      <alignment horizontal="left" vertical="center" wrapText="1"/>
    </xf>
    <xf numFmtId="0" fontId="106" fillId="3" borderId="78" xfId="0" applyFont="1" applyFill="1" applyBorder="1" applyAlignment="1">
      <alignment horizontal="left" vertical="center" wrapText="1"/>
    </xf>
    <xf numFmtId="0" fontId="106" fillId="0" borderId="80" xfId="0" applyFont="1" applyBorder="1" applyAlignment="1">
      <alignment horizontal="left" vertical="center" wrapText="1"/>
    </xf>
    <xf numFmtId="0" fontId="106" fillId="0" borderId="81" xfId="0" applyFont="1" applyBorder="1" applyAlignment="1">
      <alignment horizontal="left" vertical="center" wrapText="1"/>
    </xf>
    <xf numFmtId="0" fontId="106" fillId="0" borderId="53" xfId="0" applyFont="1" applyBorder="1" applyAlignment="1">
      <alignment vertical="center" wrapText="1"/>
    </xf>
    <xf numFmtId="0" fontId="106" fillId="0" borderId="11" xfId="0" applyFont="1" applyBorder="1" applyAlignment="1">
      <alignment vertical="center" wrapText="1"/>
    </xf>
    <xf numFmtId="0" fontId="106" fillId="3" borderId="100" xfId="0" applyFont="1" applyFill="1" applyBorder="1" applyAlignment="1">
      <alignment vertical="center" wrapText="1"/>
    </xf>
    <xf numFmtId="0" fontId="106" fillId="3" borderId="98" xfId="0" applyFont="1" applyFill="1" applyBorder="1" applyAlignment="1">
      <alignment vertical="center" wrapText="1"/>
    </xf>
    <xf numFmtId="0" fontId="105" fillId="0" borderId="70" xfId="0" applyFont="1" applyBorder="1" applyAlignment="1">
      <alignment horizontal="center" vertical="center"/>
    </xf>
    <xf numFmtId="0" fontId="105" fillId="0" borderId="71" xfId="0" applyFont="1" applyBorder="1" applyAlignment="1">
      <alignment horizontal="center" vertical="center"/>
    </xf>
    <xf numFmtId="0" fontId="105" fillId="0" borderId="72" xfId="0" applyFont="1" applyBorder="1" applyAlignment="1">
      <alignment horizontal="center" vertical="center"/>
    </xf>
    <xf numFmtId="0" fontId="106" fillId="0" borderId="99" xfId="0" applyFont="1" applyBorder="1" applyAlignment="1">
      <alignment horizontal="left" vertical="center" wrapText="1"/>
    </xf>
    <xf numFmtId="0" fontId="155" fillId="3" borderId="100" xfId="0" applyFont="1" applyFill="1" applyBorder="1" applyAlignment="1">
      <alignment vertical="center" wrapText="1"/>
    </xf>
    <xf numFmtId="0" fontId="155" fillId="3" borderId="98" xfId="0" applyFont="1" applyFill="1" applyBorder="1" applyAlignment="1">
      <alignment vertical="center" wrapText="1"/>
    </xf>
    <xf numFmtId="0" fontId="106" fillId="0" borderId="100" xfId="0" applyFont="1" applyBorder="1" applyAlignment="1">
      <alignment horizontal="left"/>
    </xf>
    <xf numFmtId="0" fontId="106" fillId="0" borderId="98" xfId="0" applyFont="1" applyBorder="1" applyAlignment="1">
      <alignment horizontal="left"/>
    </xf>
    <xf numFmtId="9" fontId="4" fillId="0" borderId="99" xfId="20961" applyNumberFormat="1" applyFont="1" applyFill="1" applyBorder="1" applyAlignment="1" applyProtection="1">
      <alignment horizontal="right" vertical="center" wrapText="1"/>
      <protection locked="0"/>
    </xf>
    <xf numFmtId="9" fontId="4" fillId="0" borderId="99" xfId="20961" applyNumberFormat="1" applyFont="1" applyBorder="1" applyAlignment="1" applyProtection="1">
      <alignment vertical="center" wrapText="1"/>
      <protection locked="0"/>
    </xf>
    <xf numFmtId="9" fontId="4" fillId="0" borderId="114" xfId="20961" applyNumberFormat="1" applyFont="1" applyBorder="1" applyAlignment="1" applyProtection="1">
      <alignment vertical="center" wrapText="1"/>
      <protection locked="0"/>
    </xf>
    <xf numFmtId="9" fontId="26" fillId="36" borderId="0" xfId="20" applyNumberFormat="1"/>
    <xf numFmtId="9" fontId="26" fillId="36" borderId="92" xfId="20" applyNumberFormat="1" applyBorder="1"/>
    <xf numFmtId="9" fontId="9" fillId="2" borderId="99" xfId="20961" applyNumberFormat="1" applyFont="1" applyFill="1" applyBorder="1" applyAlignment="1" applyProtection="1">
      <alignment vertical="center"/>
      <protection locked="0"/>
    </xf>
    <xf numFmtId="9" fontId="17" fillId="2" borderId="99" xfId="20961" applyNumberFormat="1" applyFont="1" applyFill="1" applyBorder="1" applyAlignment="1" applyProtection="1">
      <alignment vertical="center"/>
      <protection locked="0"/>
    </xf>
    <xf numFmtId="9" fontId="17" fillId="2" borderId="114" xfId="20961" applyNumberFormat="1" applyFont="1" applyFill="1" applyBorder="1" applyAlignment="1" applyProtection="1">
      <alignment vertical="center"/>
      <protection locked="0"/>
    </xf>
    <xf numFmtId="9" fontId="26" fillId="36" borderId="0" xfId="20961" applyNumberFormat="1" applyFont="1" applyFill="1"/>
    <xf numFmtId="9" fontId="26" fillId="36" borderId="92" xfId="20961" applyNumberFormat="1" applyFont="1" applyFill="1" applyBorder="1"/>
    <xf numFmtId="9" fontId="9" fillId="2" borderId="114" xfId="20961" applyNumberFormat="1" applyFont="1" applyFill="1" applyBorder="1" applyAlignment="1" applyProtection="1">
      <alignment vertical="center"/>
      <protection locked="0"/>
    </xf>
    <xf numFmtId="43" fontId="0" fillId="0" borderId="0" xfId="0" applyNumberFormat="1"/>
    <xf numFmtId="3" fontId="12" fillId="0" borderId="0" xfId="0" applyNumberFormat="1" applyFont="1"/>
    <xf numFmtId="10" fontId="4" fillId="0" borderId="0" xfId="0" applyNumberFormat="1" applyFont="1" applyAlignment="1">
      <alignment horizontal="left" vertical="center"/>
    </xf>
    <xf numFmtId="0" fontId="4" fillId="0" borderId="0" xfId="0" applyNumberFormat="1" applyFont="1"/>
    <xf numFmtId="3" fontId="23" fillId="0" borderId="0" xfId="0" applyNumberFormat="1" applyFont="1"/>
    <xf numFmtId="43" fontId="117" fillId="0" borderId="0" xfId="0" applyNumberFormat="1" applyFont="1"/>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 val="დამხმარე გვარდი"/>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ilk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tabSelected="1" zoomScaleNormal="100" workbookViewId="0">
      <pane xSplit="1" ySplit="7" topLeftCell="B8" activePane="bottomRight" state="frozen"/>
      <selection pane="topRight" activeCell="B1" sqref="B1"/>
      <selection pane="bottomLeft" activeCell="A8" sqref="A8"/>
      <selection pane="bottomRight" activeCell="C9" sqref="C9"/>
    </sheetView>
  </sheetViews>
  <sheetFormatPr defaultRowHeight="14.4"/>
  <cols>
    <col min="1" max="1" width="10.21875" style="1" customWidth="1"/>
    <col min="2" max="2" width="153" bestFit="1" customWidth="1"/>
    <col min="3" max="3" width="39.44140625" customWidth="1"/>
    <col min="7" max="7" width="25" customWidth="1"/>
  </cols>
  <sheetData>
    <row r="1" spans="1:3">
      <c r="A1" s="6"/>
      <c r="B1" s="91" t="s">
        <v>148</v>
      </c>
      <c r="C1" s="45"/>
    </row>
    <row r="2" spans="1:3" s="88" customFormat="1">
      <c r="A2" s="132">
        <v>1</v>
      </c>
      <c r="B2" s="89" t="s">
        <v>149</v>
      </c>
      <c r="C2" s="618" t="s">
        <v>1002</v>
      </c>
    </row>
    <row r="3" spans="1:3" s="88" customFormat="1">
      <c r="A3" s="132">
        <v>2</v>
      </c>
      <c r="B3" s="90" t="s">
        <v>150</v>
      </c>
      <c r="C3" s="618" t="s">
        <v>1003</v>
      </c>
    </row>
    <row r="4" spans="1:3" s="88" customFormat="1">
      <c r="A4" s="132">
        <v>3</v>
      </c>
      <c r="B4" s="90" t="s">
        <v>151</v>
      </c>
      <c r="C4" s="618" t="s">
        <v>1004</v>
      </c>
    </row>
    <row r="5" spans="1:3" s="88" customFormat="1">
      <c r="A5" s="133">
        <v>4</v>
      </c>
      <c r="B5" s="93" t="s">
        <v>152</v>
      </c>
      <c r="C5" s="619" t="s">
        <v>1005</v>
      </c>
    </row>
    <row r="6" spans="1:3" s="92" customFormat="1" ht="65.25" customHeight="1">
      <c r="A6" s="733" t="s">
        <v>309</v>
      </c>
      <c r="B6" s="734"/>
      <c r="C6" s="734"/>
    </row>
    <row r="7" spans="1:3">
      <c r="A7" s="233" t="s">
        <v>240</v>
      </c>
      <c r="B7" s="234" t="s">
        <v>153</v>
      </c>
    </row>
    <row r="8" spans="1:3">
      <c r="A8" s="235">
        <v>1</v>
      </c>
      <c r="B8" s="231" t="s">
        <v>128</v>
      </c>
    </row>
    <row r="9" spans="1:3">
      <c r="A9" s="235">
        <v>2</v>
      </c>
      <c r="B9" s="231" t="s">
        <v>154</v>
      </c>
    </row>
    <row r="10" spans="1:3">
      <c r="A10" s="235">
        <v>3</v>
      </c>
      <c r="B10" s="231" t="s">
        <v>155</v>
      </c>
    </row>
    <row r="11" spans="1:3">
      <c r="A11" s="235">
        <v>4</v>
      </c>
      <c r="B11" s="231" t="s">
        <v>156</v>
      </c>
    </row>
    <row r="12" spans="1:3">
      <c r="A12" s="235">
        <v>5</v>
      </c>
      <c r="B12" s="231" t="s">
        <v>96</v>
      </c>
    </row>
    <row r="13" spans="1:3">
      <c r="A13" s="235">
        <v>6</v>
      </c>
      <c r="B13" s="236" t="s">
        <v>80</v>
      </c>
    </row>
    <row r="14" spans="1:3">
      <c r="A14" s="235">
        <v>7</v>
      </c>
      <c r="B14" s="231" t="s">
        <v>157</v>
      </c>
    </row>
    <row r="15" spans="1:3">
      <c r="A15" s="235">
        <v>8</v>
      </c>
      <c r="B15" s="231" t="s">
        <v>160</v>
      </c>
    </row>
    <row r="16" spans="1:3">
      <c r="A16" s="235">
        <v>9</v>
      </c>
      <c r="B16" s="231" t="s">
        <v>74</v>
      </c>
    </row>
    <row r="17" spans="1:2">
      <c r="A17" s="237" t="s">
        <v>366</v>
      </c>
      <c r="B17" s="231" t="s">
        <v>346</v>
      </c>
    </row>
    <row r="18" spans="1:2">
      <c r="A18" s="235">
        <v>9.1999999999999993</v>
      </c>
      <c r="B18" s="569" t="s">
        <v>946</v>
      </c>
    </row>
    <row r="19" spans="1:2">
      <c r="A19" s="235">
        <v>9.3000000000000007</v>
      </c>
      <c r="B19" s="569" t="s">
        <v>947</v>
      </c>
    </row>
    <row r="20" spans="1:2">
      <c r="A20" s="235">
        <v>10</v>
      </c>
      <c r="B20" s="231" t="s">
        <v>161</v>
      </c>
    </row>
    <row r="21" spans="1:2">
      <c r="A21" s="235">
        <v>11</v>
      </c>
      <c r="B21" s="236" t="s">
        <v>144</v>
      </c>
    </row>
    <row r="22" spans="1:2">
      <c r="A22" s="235">
        <v>12</v>
      </c>
      <c r="B22" s="236" t="s">
        <v>141</v>
      </c>
    </row>
    <row r="23" spans="1:2">
      <c r="A23" s="235">
        <v>13</v>
      </c>
      <c r="B23" s="238" t="s">
        <v>285</v>
      </c>
    </row>
    <row r="24" spans="1:2">
      <c r="A24" s="235">
        <v>14</v>
      </c>
      <c r="B24" s="231" t="s">
        <v>339</v>
      </c>
    </row>
    <row r="25" spans="1:2">
      <c r="A25" s="235">
        <v>15</v>
      </c>
      <c r="B25" s="231" t="s">
        <v>73</v>
      </c>
    </row>
    <row r="26" spans="1:2">
      <c r="A26" s="235">
        <v>15.1</v>
      </c>
      <c r="B26" s="231" t="s">
        <v>375</v>
      </c>
    </row>
    <row r="27" spans="1:2">
      <c r="A27" s="568">
        <v>15.2</v>
      </c>
      <c r="B27" s="569" t="s">
        <v>970</v>
      </c>
    </row>
    <row r="28" spans="1:2">
      <c r="A28" s="235">
        <v>16</v>
      </c>
      <c r="B28" s="231" t="s">
        <v>422</v>
      </c>
    </row>
    <row r="29" spans="1:2">
      <c r="A29" s="235">
        <v>17</v>
      </c>
      <c r="B29" s="231" t="s">
        <v>646</v>
      </c>
    </row>
    <row r="30" spans="1:2">
      <c r="A30" s="235">
        <v>18</v>
      </c>
      <c r="B30" s="231" t="s">
        <v>906</v>
      </c>
    </row>
    <row r="31" spans="1:2">
      <c r="A31" s="235">
        <v>19</v>
      </c>
      <c r="B31" s="231" t="s">
        <v>907</v>
      </c>
    </row>
    <row r="32" spans="1:2">
      <c r="A32" s="235">
        <v>20</v>
      </c>
      <c r="B32" s="231" t="s">
        <v>908</v>
      </c>
    </row>
    <row r="33" spans="1:2">
      <c r="A33" s="235">
        <v>21</v>
      </c>
      <c r="B33" s="231" t="s">
        <v>515</v>
      </c>
    </row>
    <row r="34" spans="1:2">
      <c r="A34" s="235">
        <v>22</v>
      </c>
      <c r="B34" s="231" t="s">
        <v>909</v>
      </c>
    </row>
    <row r="35" spans="1:2" ht="26.4">
      <c r="A35" s="235">
        <v>23</v>
      </c>
      <c r="B35" s="526" t="s">
        <v>905</v>
      </c>
    </row>
    <row r="36" spans="1:2">
      <c r="A36" s="235">
        <v>24</v>
      </c>
      <c r="B36" s="231" t="s">
        <v>910</v>
      </c>
    </row>
    <row r="37" spans="1:2">
      <c r="A37" s="235">
        <v>25</v>
      </c>
      <c r="B37" s="231" t="s">
        <v>911</v>
      </c>
    </row>
    <row r="38" spans="1:2">
      <c r="A38" s="235">
        <v>26</v>
      </c>
      <c r="B38" s="231"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 ref="C5" r:id="rId1" xr:uid="{285AE8E3-555D-4E67-8764-484D431D5280}"/>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G56"/>
  <sheetViews>
    <sheetView zoomScale="115" zoomScaleNormal="115" workbookViewId="0">
      <pane xSplit="1" ySplit="5" topLeftCell="C6" activePane="bottomRight" state="frozen"/>
      <selection pane="topRight" activeCell="B1" sqref="B1"/>
      <selection pane="bottomLeft" activeCell="A5" sqref="A5"/>
      <selection pane="bottomRight" activeCell="E1" sqref="E1:G1048576"/>
    </sheetView>
  </sheetViews>
  <sheetFormatPr defaultRowHeight="14.4"/>
  <cols>
    <col min="1" max="1" width="9.5546875" style="1" bestFit="1" customWidth="1"/>
    <col min="2" max="2" width="132.44140625" style="1" customWidth="1"/>
    <col min="3" max="3" width="18.44140625" style="1" customWidth="1"/>
  </cols>
  <sheetData>
    <row r="1" spans="1:7">
      <c r="A1" s="13" t="s">
        <v>97</v>
      </c>
      <c r="B1" s="12" t="str">
        <f>Info!C2</f>
        <v>სს სილქ ბანკი</v>
      </c>
      <c r="D1" s="1"/>
      <c r="E1" s="1"/>
      <c r="F1" s="1"/>
    </row>
    <row r="2" spans="1:7" s="13" customFormat="1" ht="15.75" customHeight="1">
      <c r="A2" s="13" t="s">
        <v>98</v>
      </c>
      <c r="B2" s="620">
        <f>'1. key ratios'!B2</f>
        <v>45930</v>
      </c>
    </row>
    <row r="3" spans="1:7" s="13" customFormat="1" ht="15.75" customHeight="1"/>
    <row r="4" spans="1:7" ht="15" thickBot="1">
      <c r="A4" s="1" t="s">
        <v>246</v>
      </c>
      <c r="B4" s="22" t="s">
        <v>74</v>
      </c>
    </row>
    <row r="5" spans="1:7">
      <c r="A5" s="63" t="s">
        <v>25</v>
      </c>
      <c r="B5" s="64"/>
      <c r="C5" s="65" t="s">
        <v>26</v>
      </c>
    </row>
    <row r="6" spans="1:7">
      <c r="A6" s="66">
        <v>1</v>
      </c>
      <c r="B6" s="41" t="s">
        <v>27</v>
      </c>
      <c r="C6" s="142">
        <f>SUM(C7:C11)</f>
        <v>62472267.130591616</v>
      </c>
      <c r="G6" s="659"/>
    </row>
    <row r="7" spans="1:7">
      <c r="A7" s="66">
        <v>2</v>
      </c>
      <c r="B7" s="38" t="s">
        <v>28</v>
      </c>
      <c r="C7" s="143">
        <v>104746400</v>
      </c>
      <c r="G7" s="659"/>
    </row>
    <row r="8" spans="1:7">
      <c r="A8" s="66">
        <v>3</v>
      </c>
      <c r="B8" s="33" t="s">
        <v>29</v>
      </c>
      <c r="C8" s="143"/>
      <c r="G8" s="659"/>
    </row>
    <row r="9" spans="1:7">
      <c r="A9" s="66">
        <v>4</v>
      </c>
      <c r="B9" s="33" t="s">
        <v>30</v>
      </c>
      <c r="C9" s="143"/>
      <c r="G9" s="659"/>
    </row>
    <row r="10" spans="1:7">
      <c r="A10" s="66">
        <v>5</v>
      </c>
      <c r="B10" s="33" t="s">
        <v>31</v>
      </c>
      <c r="C10" s="143">
        <v>3486012.7618743461</v>
      </c>
      <c r="G10" s="659"/>
    </row>
    <row r="11" spans="1:7">
      <c r="A11" s="66">
        <v>6</v>
      </c>
      <c r="B11" s="39" t="s">
        <v>32</v>
      </c>
      <c r="C11" s="143">
        <v>-45760145.631282732</v>
      </c>
      <c r="G11" s="659"/>
    </row>
    <row r="12" spans="1:7" s="2" customFormat="1">
      <c r="A12" s="66">
        <v>7</v>
      </c>
      <c r="B12" s="41" t="s">
        <v>33</v>
      </c>
      <c r="C12" s="144">
        <f>SUM(C13:C28)</f>
        <v>16699760.221600274</v>
      </c>
      <c r="G12" s="659"/>
    </row>
    <row r="13" spans="1:7" s="2" customFormat="1">
      <c r="A13" s="66">
        <v>8</v>
      </c>
      <c r="B13" s="40" t="s">
        <v>34</v>
      </c>
      <c r="C13" s="145">
        <v>3486012.7618743461</v>
      </c>
      <c r="G13" s="659"/>
    </row>
    <row r="14" spans="1:7" s="2" customFormat="1" ht="27.6">
      <c r="A14" s="66">
        <v>9</v>
      </c>
      <c r="B14" s="34" t="s">
        <v>35</v>
      </c>
      <c r="C14" s="145"/>
      <c r="G14" s="659"/>
    </row>
    <row r="15" spans="1:7" s="2" customFormat="1">
      <c r="A15" s="66">
        <v>10</v>
      </c>
      <c r="B15" s="35" t="s">
        <v>36</v>
      </c>
      <c r="C15" s="145">
        <v>11977079.84</v>
      </c>
      <c r="G15" s="659"/>
    </row>
    <row r="16" spans="1:7" s="2" customFormat="1">
      <c r="A16" s="66">
        <v>11</v>
      </c>
      <c r="B16" s="36" t="s">
        <v>37</v>
      </c>
      <c r="C16" s="145"/>
      <c r="G16" s="659"/>
    </row>
    <row r="17" spans="1:7" s="2" customFormat="1">
      <c r="A17" s="66">
        <v>12</v>
      </c>
      <c r="B17" s="35" t="s">
        <v>38</v>
      </c>
      <c r="C17" s="145"/>
      <c r="G17" s="659"/>
    </row>
    <row r="18" spans="1:7" s="2" customFormat="1">
      <c r="A18" s="66">
        <v>13</v>
      </c>
      <c r="B18" s="35" t="s">
        <v>39</v>
      </c>
      <c r="C18" s="145"/>
      <c r="G18" s="659"/>
    </row>
    <row r="19" spans="1:7" s="2" customFormat="1">
      <c r="A19" s="66">
        <v>14</v>
      </c>
      <c r="B19" s="35" t="s">
        <v>40</v>
      </c>
      <c r="C19" s="145"/>
      <c r="G19" s="659"/>
    </row>
    <row r="20" spans="1:7" s="2" customFormat="1" ht="27.6">
      <c r="A20" s="66">
        <v>15</v>
      </c>
      <c r="B20" s="35" t="s">
        <v>41</v>
      </c>
      <c r="C20" s="145">
        <v>1236667.6197259279</v>
      </c>
      <c r="G20" s="659"/>
    </row>
    <row r="21" spans="1:7" s="2" customFormat="1" ht="27.6">
      <c r="A21" s="66">
        <v>16</v>
      </c>
      <c r="B21" s="34" t="s">
        <v>42</v>
      </c>
      <c r="C21" s="145"/>
      <c r="G21" s="659"/>
    </row>
    <row r="22" spans="1:7" s="2" customFormat="1">
      <c r="A22" s="66">
        <v>17</v>
      </c>
      <c r="B22" s="67" t="s">
        <v>43</v>
      </c>
      <c r="C22" s="145"/>
      <c r="G22" s="659"/>
    </row>
    <row r="23" spans="1:7" s="2" customFormat="1">
      <c r="A23" s="66">
        <v>18</v>
      </c>
      <c r="B23" s="561" t="s">
        <v>694</v>
      </c>
      <c r="C23" s="340"/>
      <c r="G23" s="659"/>
    </row>
    <row r="24" spans="1:7" s="2" customFormat="1" ht="27.6">
      <c r="A24" s="66">
        <v>19</v>
      </c>
      <c r="B24" s="34" t="s">
        <v>44</v>
      </c>
      <c r="C24" s="145"/>
      <c r="G24" s="659"/>
    </row>
    <row r="25" spans="1:7" s="2" customFormat="1" ht="27.6">
      <c r="A25" s="66">
        <v>20</v>
      </c>
      <c r="B25" s="34" t="s">
        <v>45</v>
      </c>
      <c r="C25" s="145"/>
      <c r="G25" s="659"/>
    </row>
    <row r="26" spans="1:7" s="2" customFormat="1" ht="27.6">
      <c r="A26" s="66">
        <v>21</v>
      </c>
      <c r="B26" s="36" t="s">
        <v>46</v>
      </c>
      <c r="C26" s="145"/>
      <c r="G26" s="659"/>
    </row>
    <row r="27" spans="1:7" s="2" customFormat="1">
      <c r="A27" s="66">
        <v>22</v>
      </c>
      <c r="B27" s="36" t="s">
        <v>47</v>
      </c>
      <c r="C27" s="145"/>
      <c r="G27" s="659"/>
    </row>
    <row r="28" spans="1:7" s="2" customFormat="1" ht="27.6">
      <c r="A28" s="66">
        <v>23</v>
      </c>
      <c r="B28" s="36" t="s">
        <v>48</v>
      </c>
      <c r="C28" s="145"/>
      <c r="G28" s="659"/>
    </row>
    <row r="29" spans="1:7" s="2" customFormat="1">
      <c r="A29" s="66">
        <v>24</v>
      </c>
      <c r="B29" s="42" t="s">
        <v>22</v>
      </c>
      <c r="C29" s="144">
        <f>C6-C12</f>
        <v>45772506.908991344</v>
      </c>
      <c r="G29" s="659"/>
    </row>
    <row r="30" spans="1:7" s="2" customFormat="1">
      <c r="A30" s="68"/>
      <c r="B30" s="37"/>
      <c r="C30" s="145"/>
      <c r="G30" s="659"/>
    </row>
    <row r="31" spans="1:7" s="2" customFormat="1">
      <c r="A31" s="68">
        <v>25</v>
      </c>
      <c r="B31" s="42" t="s">
        <v>49</v>
      </c>
      <c r="C31" s="144">
        <f>C32+C35</f>
        <v>0</v>
      </c>
      <c r="G31" s="659"/>
    </row>
    <row r="32" spans="1:7" s="2" customFormat="1">
      <c r="A32" s="68">
        <v>26</v>
      </c>
      <c r="B32" s="33" t="s">
        <v>50</v>
      </c>
      <c r="C32" s="146">
        <f>C33+C34</f>
        <v>0</v>
      </c>
      <c r="G32" s="659"/>
    </row>
    <row r="33" spans="1:7" s="2" customFormat="1">
      <c r="A33" s="68">
        <v>27</v>
      </c>
      <c r="B33" s="86" t="s">
        <v>51</v>
      </c>
      <c r="C33" s="145"/>
      <c r="G33" s="659"/>
    </row>
    <row r="34" spans="1:7" s="2" customFormat="1">
      <c r="A34" s="68">
        <v>28</v>
      </c>
      <c r="B34" s="86" t="s">
        <v>52</v>
      </c>
      <c r="C34" s="145"/>
      <c r="G34" s="659"/>
    </row>
    <row r="35" spans="1:7" s="2" customFormat="1">
      <c r="A35" s="68">
        <v>29</v>
      </c>
      <c r="B35" s="33" t="s">
        <v>53</v>
      </c>
      <c r="C35" s="145"/>
      <c r="G35" s="659"/>
    </row>
    <row r="36" spans="1:7" s="2" customFormat="1">
      <c r="A36" s="68">
        <v>30</v>
      </c>
      <c r="B36" s="42" t="s">
        <v>54</v>
      </c>
      <c r="C36" s="144">
        <f>SUM(C37:C41)</f>
        <v>0</v>
      </c>
      <c r="G36" s="659"/>
    </row>
    <row r="37" spans="1:7" s="2" customFormat="1">
      <c r="A37" s="68">
        <v>31</v>
      </c>
      <c r="B37" s="34" t="s">
        <v>55</v>
      </c>
      <c r="C37" s="145"/>
      <c r="G37" s="659"/>
    </row>
    <row r="38" spans="1:7" s="2" customFormat="1">
      <c r="A38" s="68">
        <v>32</v>
      </c>
      <c r="B38" s="35" t="s">
        <v>56</v>
      </c>
      <c r="C38" s="145"/>
      <c r="G38" s="659"/>
    </row>
    <row r="39" spans="1:7" s="2" customFormat="1" ht="27.6">
      <c r="A39" s="68">
        <v>33</v>
      </c>
      <c r="B39" s="34" t="s">
        <v>57</v>
      </c>
      <c r="C39" s="145"/>
      <c r="G39" s="659"/>
    </row>
    <row r="40" spans="1:7" s="2" customFormat="1" ht="27.6">
      <c r="A40" s="68">
        <v>34</v>
      </c>
      <c r="B40" s="34" t="s">
        <v>45</v>
      </c>
      <c r="C40" s="145"/>
      <c r="G40" s="659"/>
    </row>
    <row r="41" spans="1:7" s="2" customFormat="1" ht="27.6">
      <c r="A41" s="68">
        <v>35</v>
      </c>
      <c r="B41" s="36" t="s">
        <v>58</v>
      </c>
      <c r="C41" s="145"/>
      <c r="G41" s="659"/>
    </row>
    <row r="42" spans="1:7" s="2" customFormat="1">
      <c r="A42" s="68">
        <v>36</v>
      </c>
      <c r="B42" s="42" t="s">
        <v>23</v>
      </c>
      <c r="C42" s="144">
        <f>C31-C36</f>
        <v>0</v>
      </c>
      <c r="G42" s="659"/>
    </row>
    <row r="43" spans="1:7" s="2" customFormat="1">
      <c r="A43" s="68"/>
      <c r="B43" s="37"/>
      <c r="C43" s="145"/>
      <c r="G43" s="659"/>
    </row>
    <row r="44" spans="1:7" s="2" customFormat="1">
      <c r="A44" s="68">
        <v>37</v>
      </c>
      <c r="B44" s="43" t="s">
        <v>59</v>
      </c>
      <c r="C44" s="144">
        <f>SUM(C45:C47)</f>
        <v>11638730.879999999</v>
      </c>
      <c r="G44" s="659"/>
    </row>
    <row r="45" spans="1:7" s="2" customFormat="1">
      <c r="A45" s="68">
        <v>38</v>
      </c>
      <c r="B45" s="33" t="s">
        <v>60</v>
      </c>
      <c r="C45" s="145">
        <v>11638730.879999999</v>
      </c>
      <c r="G45" s="659"/>
    </row>
    <row r="46" spans="1:7" s="2" customFormat="1">
      <c r="A46" s="68">
        <v>39</v>
      </c>
      <c r="B46" s="33" t="s">
        <v>61</v>
      </c>
      <c r="C46" s="145"/>
      <c r="G46" s="659"/>
    </row>
    <row r="47" spans="1:7" s="2" customFormat="1">
      <c r="A47" s="68">
        <v>40</v>
      </c>
      <c r="B47" s="562" t="s">
        <v>693</v>
      </c>
      <c r="C47" s="145"/>
      <c r="G47" s="659"/>
    </row>
    <row r="48" spans="1:7" s="2" customFormat="1">
      <c r="A48" s="68">
        <v>41</v>
      </c>
      <c r="B48" s="43" t="s">
        <v>62</v>
      </c>
      <c r="C48" s="144">
        <f>SUM(C49:C52)</f>
        <v>0</v>
      </c>
      <c r="G48" s="659"/>
    </row>
    <row r="49" spans="1:7" s="2" customFormat="1">
      <c r="A49" s="68">
        <v>42</v>
      </c>
      <c r="B49" s="34" t="s">
        <v>63</v>
      </c>
      <c r="C49" s="145"/>
      <c r="G49" s="659"/>
    </row>
    <row r="50" spans="1:7" s="2" customFormat="1">
      <c r="A50" s="68">
        <v>43</v>
      </c>
      <c r="B50" s="35" t="s">
        <v>64</v>
      </c>
      <c r="C50" s="145"/>
      <c r="G50" s="659"/>
    </row>
    <row r="51" spans="1:7" s="2" customFormat="1" ht="27.6">
      <c r="A51" s="68">
        <v>44</v>
      </c>
      <c r="B51" s="34" t="s">
        <v>65</v>
      </c>
      <c r="C51" s="145"/>
      <c r="G51" s="659"/>
    </row>
    <row r="52" spans="1:7" s="2" customFormat="1" ht="27.6">
      <c r="A52" s="68">
        <v>45</v>
      </c>
      <c r="B52" s="34" t="s">
        <v>45</v>
      </c>
      <c r="C52" s="145"/>
      <c r="G52" s="659"/>
    </row>
    <row r="53" spans="1:7" s="2" customFormat="1" ht="15" thickBot="1">
      <c r="A53" s="68">
        <v>46</v>
      </c>
      <c r="B53" s="69" t="s">
        <v>24</v>
      </c>
      <c r="C53" s="147">
        <f>C44-C48</f>
        <v>11638730.879999999</v>
      </c>
      <c r="G53" s="659"/>
    </row>
    <row r="56" spans="1:7">
      <c r="B56" s="1"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K23"/>
  <sheetViews>
    <sheetView zoomScale="115" zoomScaleNormal="115" workbookViewId="0">
      <selection activeCell="F1" sqref="F1:K1048576"/>
    </sheetView>
  </sheetViews>
  <sheetFormatPr defaultColWidth="9.21875" defaultRowHeight="13.8"/>
  <cols>
    <col min="1" max="1" width="10.77734375" style="1" bestFit="1" customWidth="1"/>
    <col min="2" max="2" width="59" style="1" customWidth="1"/>
    <col min="3" max="3" width="16.77734375" style="1" bestFit="1" customWidth="1"/>
    <col min="4" max="4" width="22.21875" style="1" customWidth="1"/>
    <col min="5" max="16384" width="9.21875" style="1"/>
  </cols>
  <sheetData>
    <row r="1" spans="1:11">
      <c r="A1" s="13" t="s">
        <v>97</v>
      </c>
      <c r="B1" s="12" t="str">
        <f>Info!C2</f>
        <v>სს სილქ ბანკი</v>
      </c>
    </row>
    <row r="2" spans="1:11" s="13" customFormat="1" ht="15.75" customHeight="1">
      <c r="A2" s="13" t="s">
        <v>98</v>
      </c>
      <c r="B2" s="620">
        <f>'1. key ratios'!B2</f>
        <v>45930</v>
      </c>
    </row>
    <row r="3" spans="1:11" s="13" customFormat="1" ht="15.75" customHeight="1"/>
    <row r="4" spans="1:11" ht="14.4" thickBot="1">
      <c r="A4" s="1" t="s">
        <v>345</v>
      </c>
      <c r="B4" s="221" t="s">
        <v>346</v>
      </c>
    </row>
    <row r="5" spans="1:11" s="30" customFormat="1">
      <c r="A5" s="763" t="s">
        <v>347</v>
      </c>
      <c r="B5" s="764"/>
      <c r="C5" s="211" t="s">
        <v>348</v>
      </c>
      <c r="D5" s="212" t="s">
        <v>349</v>
      </c>
    </row>
    <row r="6" spans="1:11" s="222" customFormat="1">
      <c r="A6" s="213">
        <v>1</v>
      </c>
      <c r="B6" s="214" t="s">
        <v>350</v>
      </c>
      <c r="C6" s="214"/>
      <c r="D6" s="215"/>
    </row>
    <row r="7" spans="1:11" s="222" customFormat="1">
      <c r="A7" s="216" t="s">
        <v>351</v>
      </c>
      <c r="B7" s="217" t="s">
        <v>352</v>
      </c>
      <c r="C7" s="239">
        <v>4.4999999999999998E-2</v>
      </c>
      <c r="D7" s="660">
        <f>C7*'5. RWA'!$C$13</f>
        <v>7224546.7436702885</v>
      </c>
      <c r="I7" s="927"/>
      <c r="J7" s="927"/>
      <c r="K7" s="927"/>
    </row>
    <row r="8" spans="1:11" s="222" customFormat="1">
      <c r="A8" s="216" t="s">
        <v>353</v>
      </c>
      <c r="B8" s="217" t="s">
        <v>354</v>
      </c>
      <c r="C8" s="240">
        <v>0.06</v>
      </c>
      <c r="D8" s="660">
        <f>C8*'5. RWA'!$C$13</f>
        <v>9632728.9915603846</v>
      </c>
      <c r="I8" s="927"/>
      <c r="J8" s="927"/>
      <c r="K8" s="927"/>
    </row>
    <row r="9" spans="1:11" s="222" customFormat="1">
      <c r="A9" s="216" t="s">
        <v>355</v>
      </c>
      <c r="B9" s="217" t="s">
        <v>356</v>
      </c>
      <c r="C9" s="240">
        <v>0.08</v>
      </c>
      <c r="D9" s="660">
        <f>C9*'5. RWA'!$C$13</f>
        <v>12843638.655413847</v>
      </c>
      <c r="I9" s="927"/>
      <c r="J9" s="927"/>
      <c r="K9" s="927"/>
    </row>
    <row r="10" spans="1:11" s="222" customFormat="1">
      <c r="A10" s="213" t="s">
        <v>357</v>
      </c>
      <c r="B10" s="214" t="s">
        <v>358</v>
      </c>
      <c r="C10" s="241"/>
      <c r="D10" s="661"/>
      <c r="I10" s="927"/>
      <c r="J10" s="927"/>
      <c r="K10" s="927"/>
    </row>
    <row r="11" spans="1:11" s="223" customFormat="1">
      <c r="A11" s="218" t="s">
        <v>359</v>
      </c>
      <c r="B11" s="219" t="s">
        <v>997</v>
      </c>
      <c r="C11" s="242">
        <v>2.5000000000000001E-2</v>
      </c>
      <c r="D11" s="662">
        <v>4013637.0798168276</v>
      </c>
      <c r="I11" s="927"/>
      <c r="J11" s="927"/>
      <c r="K11" s="927"/>
    </row>
    <row r="12" spans="1:11" s="223" customFormat="1">
      <c r="A12" s="218" t="s">
        <v>360</v>
      </c>
      <c r="B12" s="219" t="s">
        <v>361</v>
      </c>
      <c r="C12" s="242">
        <v>5.0000000000000001E-3</v>
      </c>
      <c r="D12" s="662">
        <v>802727.41596336546</v>
      </c>
      <c r="I12" s="927"/>
      <c r="J12" s="927"/>
      <c r="K12" s="927"/>
    </row>
    <row r="13" spans="1:11" s="223" customFormat="1">
      <c r="A13" s="218" t="s">
        <v>362</v>
      </c>
      <c r="B13" s="219" t="s">
        <v>363</v>
      </c>
      <c r="C13" s="242">
        <v>0</v>
      </c>
      <c r="D13" s="662">
        <v>0</v>
      </c>
      <c r="I13" s="927"/>
      <c r="J13" s="927"/>
      <c r="K13" s="927"/>
    </row>
    <row r="14" spans="1:11" s="222" customFormat="1">
      <c r="A14" s="213" t="s">
        <v>364</v>
      </c>
      <c r="B14" s="214" t="s">
        <v>409</v>
      </c>
      <c r="C14" s="243"/>
      <c r="D14" s="661"/>
      <c r="I14" s="927"/>
      <c r="J14" s="927"/>
      <c r="K14" s="927"/>
    </row>
    <row r="15" spans="1:11" s="222" customFormat="1">
      <c r="A15" s="232" t="s">
        <v>367</v>
      </c>
      <c r="B15" s="219" t="s">
        <v>410</v>
      </c>
      <c r="C15" s="242">
        <v>6.8009636047586933E-2</v>
      </c>
      <c r="D15" s="662">
        <f>C15*'5. RWA'!$C$13</f>
        <v>10918639.881017681</v>
      </c>
      <c r="I15" s="927"/>
      <c r="J15" s="927"/>
      <c r="K15" s="927"/>
    </row>
    <row r="16" spans="1:11" s="222" customFormat="1">
      <c r="A16" s="232" t="s">
        <v>368</v>
      </c>
      <c r="B16" s="219" t="s">
        <v>370</v>
      </c>
      <c r="C16" s="242">
        <v>8.3331675720679232E-2</v>
      </c>
      <c r="D16" s="662">
        <f>C16*'5. RWA'!$C$13</f>
        <v>13378524.143831592</v>
      </c>
      <c r="I16" s="927"/>
      <c r="J16" s="927"/>
      <c r="K16" s="927"/>
    </row>
    <row r="17" spans="1:11" s="222" customFormat="1">
      <c r="A17" s="232" t="s">
        <v>369</v>
      </c>
      <c r="B17" s="219" t="s">
        <v>407</v>
      </c>
      <c r="C17" s="242">
        <v>0.10349225423790595</v>
      </c>
      <c r="D17" s="662">
        <f>C17*'5. RWA'!$C$13</f>
        <v>16615213.96332358</v>
      </c>
      <c r="I17" s="927"/>
      <c r="J17" s="927"/>
      <c r="K17" s="927"/>
    </row>
    <row r="18" spans="1:11" s="30" customFormat="1">
      <c r="A18" s="765" t="s">
        <v>408</v>
      </c>
      <c r="B18" s="766"/>
      <c r="C18" s="244" t="s">
        <v>348</v>
      </c>
      <c r="D18" s="663" t="s">
        <v>349</v>
      </c>
      <c r="I18" s="927"/>
      <c r="J18" s="927"/>
      <c r="K18" s="927"/>
    </row>
    <row r="19" spans="1:11" s="222" customFormat="1">
      <c r="A19" s="220">
        <v>4</v>
      </c>
      <c r="B19" s="219" t="s">
        <v>22</v>
      </c>
      <c r="C19" s="242">
        <f>C7+C11+C12+C13+C15</f>
        <v>0.14300963604758693</v>
      </c>
      <c r="D19" s="660">
        <f>C19*'5. RWA'!$C$13</f>
        <v>22959551.120468162</v>
      </c>
      <c r="I19" s="927"/>
      <c r="J19" s="927"/>
      <c r="K19" s="927"/>
    </row>
    <row r="20" spans="1:11" s="222" customFormat="1">
      <c r="A20" s="220">
        <v>5</v>
      </c>
      <c r="B20" s="219" t="s">
        <v>75</v>
      </c>
      <c r="C20" s="242">
        <f>C8+C11+C12+C13+C16</f>
        <v>0.17333167572067923</v>
      </c>
      <c r="D20" s="660">
        <f>C20*'5. RWA'!$C$13</f>
        <v>27827617.631172169</v>
      </c>
      <c r="I20" s="927"/>
      <c r="J20" s="927"/>
      <c r="K20" s="927"/>
    </row>
    <row r="21" spans="1:11" s="222" customFormat="1" ht="14.4" thickBot="1">
      <c r="A21" s="224" t="s">
        <v>365</v>
      </c>
      <c r="B21" s="225" t="s">
        <v>74</v>
      </c>
      <c r="C21" s="245">
        <f>C9+C11+C12+C13+C17</f>
        <v>0.21349225423790597</v>
      </c>
      <c r="D21" s="664">
        <f>C21*'5. RWA'!$C$13</f>
        <v>34275217.114517622</v>
      </c>
      <c r="I21" s="927"/>
      <c r="J21" s="927"/>
      <c r="K21" s="927"/>
    </row>
    <row r="23" spans="1:11">
      <c r="B23" s="17"/>
    </row>
  </sheetData>
  <mergeCells count="2">
    <mergeCell ref="A5:B5"/>
    <mergeCell ref="A18:B18"/>
  </mergeCells>
  <conditionalFormatting sqref="C21">
    <cfRule type="cellIs" dxfId="27" priority="2"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Normal="100" workbookViewId="0"/>
  </sheetViews>
  <sheetFormatPr defaultRowHeight="14.4"/>
  <cols>
    <col min="1" max="1" width="107.109375" bestFit="1" customWidth="1"/>
    <col min="2" max="2" width="50.88671875" bestFit="1" customWidth="1"/>
    <col min="3" max="3" width="28.109375" bestFit="1" customWidth="1"/>
    <col min="4" max="4" width="28.21875" customWidth="1"/>
    <col min="5" max="7" width="28.109375" customWidth="1"/>
  </cols>
  <sheetData>
    <row r="1" spans="1:2">
      <c r="A1" s="532" t="s">
        <v>97</v>
      </c>
      <c r="B1" s="12" t="str">
        <f>Info!C2</f>
        <v>სს სილქ ბანკი</v>
      </c>
    </row>
    <row r="2" spans="1:2">
      <c r="A2" s="532" t="s">
        <v>98</v>
      </c>
      <c r="B2" s="279">
        <f>'1. key ratios'!B2</f>
        <v>45930</v>
      </c>
    </row>
    <row r="3" spans="1:2">
      <c r="A3" s="533" t="s">
        <v>948</v>
      </c>
      <c r="B3" s="528" t="s">
        <v>919</v>
      </c>
    </row>
    <row r="4" spans="1:2" ht="15" thickBot="1"/>
    <row r="5" spans="1:2">
      <c r="A5" s="538"/>
      <c r="B5" s="539" t="s">
        <v>920</v>
      </c>
    </row>
    <row r="6" spans="1:2">
      <c r="A6" s="534" t="s">
        <v>921</v>
      </c>
      <c r="B6" s="540">
        <f>SUM(B7,B11)</f>
        <v>57411237.788991347</v>
      </c>
    </row>
    <row r="7" spans="1:2" ht="15.6">
      <c r="A7" s="534" t="s">
        <v>954</v>
      </c>
      <c r="B7" s="540">
        <f>SUM(B8:B10)</f>
        <v>57411237.788991347</v>
      </c>
    </row>
    <row r="8" spans="1:2">
      <c r="A8" s="535" t="s">
        <v>922</v>
      </c>
      <c r="B8" s="541">
        <f>'9. Capital'!C29</f>
        <v>45772506.908991344</v>
      </c>
    </row>
    <row r="9" spans="1:2">
      <c r="A9" s="535" t="s">
        <v>923</v>
      </c>
      <c r="B9" s="541">
        <f>'9. Capital'!C42</f>
        <v>0</v>
      </c>
    </row>
    <row r="10" spans="1:2">
      <c r="A10" s="535" t="s">
        <v>924</v>
      </c>
      <c r="B10" s="541">
        <f>'9. Capital'!C53</f>
        <v>11638730.879999999</v>
      </c>
    </row>
    <row r="11" spans="1:2">
      <c r="A11" s="534" t="s">
        <v>925</v>
      </c>
      <c r="B11" s="540">
        <f>SUM(B12:B13)</f>
        <v>0</v>
      </c>
    </row>
    <row r="12" spans="1:2" ht="15.6">
      <c r="A12" s="535" t="s">
        <v>955</v>
      </c>
      <c r="B12" s="541"/>
    </row>
    <row r="13" spans="1:2" ht="15.6">
      <c r="A13" s="535" t="s">
        <v>956</v>
      </c>
      <c r="B13" s="541"/>
    </row>
    <row r="14" spans="1:2">
      <c r="A14" s="534" t="s">
        <v>926</v>
      </c>
      <c r="B14" s="540">
        <f>SUM(B15:B16)</f>
        <v>57411237.788991347</v>
      </c>
    </row>
    <row r="15" spans="1:2">
      <c r="A15" s="536" t="s">
        <v>927</v>
      </c>
      <c r="B15" s="541"/>
    </row>
    <row r="16" spans="1:2">
      <c r="A16" s="536" t="s">
        <v>74</v>
      </c>
      <c r="B16" s="541">
        <f>B7</f>
        <v>57411237.788991347</v>
      </c>
    </row>
    <row r="17" spans="1:5">
      <c r="A17" s="534" t="s">
        <v>928</v>
      </c>
      <c r="B17" s="540"/>
    </row>
    <row r="18" spans="1:5">
      <c r="A18" s="536" t="s">
        <v>929</v>
      </c>
      <c r="B18" s="541">
        <f>'5. RWA'!C13</f>
        <v>160545483.19267309</v>
      </c>
    </row>
    <row r="19" spans="1:5">
      <c r="A19" s="536" t="s">
        <v>930</v>
      </c>
      <c r="B19" s="541">
        <f>'15.1. LR'!C36</f>
        <v>0</v>
      </c>
    </row>
    <row r="20" spans="1:5">
      <c r="A20" s="534" t="s">
        <v>931</v>
      </c>
      <c r="B20" s="540"/>
    </row>
    <row r="21" spans="1:5">
      <c r="A21" s="537" t="s">
        <v>932</v>
      </c>
      <c r="B21" s="542">
        <f>IFERROR(B6/B18,0)</f>
        <v>0.35760107757183829</v>
      </c>
    </row>
    <row r="22" spans="1:5">
      <c r="A22" s="537" t="s">
        <v>933</v>
      </c>
      <c r="B22" s="542">
        <f>IFERROR(B6/B19,0)</f>
        <v>0</v>
      </c>
    </row>
    <row r="23" spans="1:5" ht="15" thickBot="1">
      <c r="A23" s="543" t="s">
        <v>934</v>
      </c>
      <c r="B23" s="544">
        <f>IFERROR(B6/B14,0)</f>
        <v>1</v>
      </c>
    </row>
    <row r="24" spans="1:5" ht="16.5" customHeight="1">
      <c r="A24" s="531" t="s">
        <v>957</v>
      </c>
      <c r="B24" s="529"/>
      <c r="C24" s="529"/>
      <c r="D24" s="529"/>
      <c r="E24" s="529"/>
    </row>
    <row r="25" spans="1:5" ht="25.5" customHeight="1">
      <c r="A25" s="531" t="s">
        <v>958</v>
      </c>
    </row>
    <row r="26" spans="1:5" ht="57" customHeight="1">
      <c r="A26" s="531" t="s">
        <v>959</v>
      </c>
    </row>
    <row r="27" spans="1:5">
      <c r="A27" s="530"/>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Normal="100" workbookViewId="0">
      <selection activeCell="B2" sqref="B2"/>
    </sheetView>
  </sheetViews>
  <sheetFormatPr defaultRowHeight="14.4"/>
  <cols>
    <col min="1" max="1" width="82" customWidth="1"/>
    <col min="2" max="2" width="28.109375" bestFit="1" customWidth="1"/>
    <col min="3" max="3" width="28.21875" customWidth="1"/>
    <col min="4" max="6" width="28.109375" customWidth="1"/>
  </cols>
  <sheetData>
    <row r="1" spans="1:6">
      <c r="A1" s="532" t="s">
        <v>97</v>
      </c>
      <c r="B1" s="12" t="str">
        <f>Info!C2</f>
        <v>სს სილქ ბანკი</v>
      </c>
      <c r="C1" s="1"/>
    </row>
    <row r="2" spans="1:6">
      <c r="A2" s="532" t="s">
        <v>98</v>
      </c>
      <c r="B2" s="620">
        <f>'1. key ratios'!B2</f>
        <v>45930</v>
      </c>
      <c r="C2" s="1"/>
    </row>
    <row r="3" spans="1:6">
      <c r="A3" s="533" t="s">
        <v>949</v>
      </c>
      <c r="B3" s="528" t="s">
        <v>919</v>
      </c>
      <c r="C3" s="1"/>
    </row>
    <row r="5" spans="1:6">
      <c r="A5" s="530"/>
    </row>
    <row r="6" spans="1:6" ht="15" thickBot="1">
      <c r="A6" s="545"/>
      <c r="B6" s="545"/>
      <c r="C6" s="545"/>
      <c r="D6" s="545"/>
      <c r="E6" s="545"/>
      <c r="F6" s="545"/>
    </row>
    <row r="7" spans="1:6">
      <c r="A7" s="767"/>
      <c r="B7" s="769" t="s">
        <v>935</v>
      </c>
      <c r="C7" s="769"/>
      <c r="D7" s="769"/>
      <c r="E7" s="769"/>
      <c r="F7" s="770" t="s">
        <v>936</v>
      </c>
    </row>
    <row r="8" spans="1:6" ht="27.6">
      <c r="A8" s="768"/>
      <c r="B8" s="546" t="s">
        <v>937</v>
      </c>
      <c r="C8" s="546" t="s">
        <v>938</v>
      </c>
      <c r="D8" s="546" t="s">
        <v>939</v>
      </c>
      <c r="E8" s="546" t="s">
        <v>940</v>
      </c>
      <c r="F8" s="771"/>
    </row>
    <row r="9" spans="1:6">
      <c r="A9" s="547" t="s">
        <v>941</v>
      </c>
      <c r="B9" s="548">
        <f>B13+B17</f>
        <v>0</v>
      </c>
      <c r="C9" s="548">
        <f t="shared" ref="C9:E9" si="0">C13+C17</f>
        <v>0</v>
      </c>
      <c r="D9" s="548">
        <f t="shared" si="0"/>
        <v>0</v>
      </c>
      <c r="E9" s="548">
        <f t="shared" si="0"/>
        <v>0</v>
      </c>
      <c r="F9" s="549">
        <f>F13+F17</f>
        <v>0</v>
      </c>
    </row>
    <row r="10" spans="1:6">
      <c r="A10" s="550" t="s">
        <v>942</v>
      </c>
      <c r="B10" s="551">
        <f t="shared" ref="B10:E12" si="1">B14+B18</f>
        <v>0</v>
      </c>
      <c r="C10" s="551">
        <f t="shared" si="1"/>
        <v>0</v>
      </c>
      <c r="D10" s="551">
        <f t="shared" si="1"/>
        <v>0</v>
      </c>
      <c r="E10" s="551">
        <f t="shared" si="1"/>
        <v>0</v>
      </c>
      <c r="F10" s="549">
        <f>SUM(B10:E10)</f>
        <v>0</v>
      </c>
    </row>
    <row r="11" spans="1:6">
      <c r="A11" s="550" t="s">
        <v>943</v>
      </c>
      <c r="B11" s="551">
        <f t="shared" si="1"/>
        <v>0</v>
      </c>
      <c r="C11" s="551">
        <f t="shared" si="1"/>
        <v>0</v>
      </c>
      <c r="D11" s="551">
        <f t="shared" si="1"/>
        <v>0</v>
      </c>
      <c r="E11" s="551">
        <f t="shared" si="1"/>
        <v>0</v>
      </c>
      <c r="F11" s="549">
        <f t="shared" ref="F11:F12" si="2">SUM(B11:E11)</f>
        <v>0</v>
      </c>
    </row>
    <row r="12" spans="1:6">
      <c r="A12" s="552" t="s">
        <v>944</v>
      </c>
      <c r="B12" s="551">
        <f t="shared" si="1"/>
        <v>0</v>
      </c>
      <c r="C12" s="551">
        <f t="shared" si="1"/>
        <v>0</v>
      </c>
      <c r="D12" s="551">
        <f t="shared" si="1"/>
        <v>0</v>
      </c>
      <c r="E12" s="551">
        <f t="shared" si="1"/>
        <v>0</v>
      </c>
      <c r="F12" s="549">
        <f t="shared" si="2"/>
        <v>0</v>
      </c>
    </row>
    <row r="13" spans="1:6">
      <c r="A13" s="553" t="s">
        <v>945</v>
      </c>
      <c r="B13" s="554"/>
      <c r="C13" s="554"/>
      <c r="D13" s="554"/>
      <c r="E13" s="554"/>
      <c r="F13" s="555"/>
    </row>
    <row r="14" spans="1:6">
      <c r="A14" s="550" t="s">
        <v>942</v>
      </c>
      <c r="B14" s="556"/>
      <c r="C14" s="556"/>
      <c r="D14" s="556"/>
      <c r="E14" s="556"/>
      <c r="F14" s="557"/>
    </row>
    <row r="15" spans="1:6">
      <c r="A15" s="550" t="s">
        <v>943</v>
      </c>
      <c r="B15" s="556"/>
      <c r="C15" s="556"/>
      <c r="D15" s="556"/>
      <c r="E15" s="556"/>
      <c r="F15" s="557"/>
    </row>
    <row r="16" spans="1:6">
      <c r="A16" s="552" t="s">
        <v>944</v>
      </c>
      <c r="B16" s="556"/>
      <c r="C16" s="556"/>
      <c r="D16" s="556"/>
      <c r="E16" s="556"/>
      <c r="F16" s="557"/>
    </row>
    <row r="17" spans="1:6">
      <c r="A17" s="553" t="s">
        <v>925</v>
      </c>
      <c r="B17" s="554"/>
      <c r="C17" s="554"/>
      <c r="D17" s="554"/>
      <c r="E17" s="554"/>
      <c r="F17" s="557"/>
    </row>
    <row r="18" spans="1:6">
      <c r="A18" s="550" t="s">
        <v>942</v>
      </c>
      <c r="B18" s="556"/>
      <c r="C18" s="556"/>
      <c r="D18" s="556"/>
      <c r="E18" s="556"/>
      <c r="F18" s="557"/>
    </row>
    <row r="19" spans="1:6">
      <c r="A19" s="550" t="s">
        <v>943</v>
      </c>
      <c r="B19" s="556"/>
      <c r="C19" s="556"/>
      <c r="D19" s="556"/>
      <c r="E19" s="556"/>
      <c r="F19" s="557"/>
    </row>
    <row r="20" spans="1:6" ht="15" thickBot="1">
      <c r="A20" s="558" t="s">
        <v>944</v>
      </c>
      <c r="B20" s="559"/>
      <c r="C20" s="559"/>
      <c r="D20" s="559"/>
      <c r="E20" s="559"/>
      <c r="F20" s="560"/>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H68"/>
  <sheetViews>
    <sheetView zoomScale="80" zoomScaleNormal="80" workbookViewId="0">
      <pane xSplit="1" ySplit="5" topLeftCell="B6" activePane="bottomRight" state="frozen"/>
      <selection pane="topRight" activeCell="B1" sqref="B1"/>
      <selection pane="bottomLeft" activeCell="A5" sqref="A5"/>
      <selection pane="bottomRight" activeCell="F1" sqref="F1:H1048576"/>
    </sheetView>
  </sheetViews>
  <sheetFormatPr defaultRowHeight="14.4"/>
  <cols>
    <col min="1" max="1" width="10.77734375" style="31" customWidth="1"/>
    <col min="2" max="2" width="91.77734375" style="31" customWidth="1"/>
    <col min="3" max="3" width="53.21875" style="680" customWidth="1"/>
    <col min="4" max="4" width="32.21875" style="31" customWidth="1"/>
    <col min="5" max="5" width="9.44140625" customWidth="1"/>
    <col min="6" max="6" width="14.5546875" customWidth="1"/>
  </cols>
  <sheetData>
    <row r="1" spans="1:8">
      <c r="A1" s="13" t="s">
        <v>97</v>
      </c>
      <c r="B1" s="14" t="str">
        <f>Info!C2</f>
        <v>სს სილქ ბანკი</v>
      </c>
      <c r="E1" s="1"/>
      <c r="F1" s="1"/>
    </row>
    <row r="2" spans="1:8" s="13" customFormat="1" ht="15.75" customHeight="1">
      <c r="A2" s="13" t="s">
        <v>98</v>
      </c>
      <c r="B2" s="620">
        <f>'1. key ratios'!B2</f>
        <v>45930</v>
      </c>
      <c r="C2" s="681"/>
    </row>
    <row r="3" spans="1:8" s="13" customFormat="1" ht="15.75" customHeight="1">
      <c r="A3" s="19"/>
      <c r="C3" s="681"/>
    </row>
    <row r="4" spans="1:8" s="13" customFormat="1" ht="15.75" customHeight="1" thickBot="1">
      <c r="A4" s="13" t="s">
        <v>247</v>
      </c>
      <c r="B4" s="108" t="s">
        <v>161</v>
      </c>
      <c r="C4" s="681"/>
      <c r="D4" s="110" t="s">
        <v>76</v>
      </c>
    </row>
    <row r="5" spans="1:8" ht="27.6">
      <c r="A5" s="75" t="s">
        <v>25</v>
      </c>
      <c r="B5" s="76" t="s">
        <v>133</v>
      </c>
      <c r="C5" s="666" t="s">
        <v>826</v>
      </c>
      <c r="D5" s="109" t="s">
        <v>162</v>
      </c>
    </row>
    <row r="6" spans="1:8">
      <c r="A6" s="379">
        <v>1</v>
      </c>
      <c r="B6" s="342" t="s">
        <v>811</v>
      </c>
      <c r="C6" s="667">
        <v>42645010.49999997</v>
      </c>
      <c r="D6" s="70"/>
      <c r="E6" s="4"/>
      <c r="H6" s="925"/>
    </row>
    <row r="7" spans="1:8">
      <c r="A7" s="379">
        <v>1.1000000000000001</v>
      </c>
      <c r="B7" s="343" t="s">
        <v>85</v>
      </c>
      <c r="C7" s="668">
        <v>5646209.6899999985</v>
      </c>
      <c r="D7" s="71"/>
      <c r="E7" s="4"/>
      <c r="H7" s="925"/>
    </row>
    <row r="8" spans="1:8">
      <c r="A8" s="379">
        <v>1.2</v>
      </c>
      <c r="B8" s="343" t="s">
        <v>86</v>
      </c>
      <c r="C8" s="668">
        <v>3096339.1399999969</v>
      </c>
      <c r="D8" s="71"/>
      <c r="E8" s="4"/>
      <c r="H8" s="925"/>
    </row>
    <row r="9" spans="1:8">
      <c r="A9" s="379">
        <v>1.3</v>
      </c>
      <c r="B9" s="343" t="s">
        <v>87</v>
      </c>
      <c r="C9" s="668">
        <v>33902461.669999979</v>
      </c>
      <c r="D9" s="71"/>
      <c r="E9" s="4"/>
      <c r="H9" s="925"/>
    </row>
    <row r="10" spans="1:8">
      <c r="A10" s="379">
        <v>2</v>
      </c>
      <c r="B10" s="344" t="s">
        <v>698</v>
      </c>
      <c r="C10" s="669">
        <v>801006.99236462614</v>
      </c>
      <c r="D10" s="71"/>
      <c r="E10" s="4"/>
      <c r="H10" s="925"/>
    </row>
    <row r="11" spans="1:8">
      <c r="A11" s="379">
        <v>2.1</v>
      </c>
      <c r="B11" s="345" t="s">
        <v>699</v>
      </c>
      <c r="C11" s="670">
        <v>801006.99236462614</v>
      </c>
      <c r="D11" s="72"/>
      <c r="E11" s="5"/>
      <c r="H11" s="925"/>
    </row>
    <row r="12" spans="1:8" ht="23.55" customHeight="1">
      <c r="A12" s="379">
        <v>3</v>
      </c>
      <c r="B12" s="346" t="s">
        <v>700</v>
      </c>
      <c r="C12" s="671">
        <v>0</v>
      </c>
      <c r="D12" s="72"/>
      <c r="E12" s="5"/>
      <c r="H12" s="925"/>
    </row>
    <row r="13" spans="1:8" ht="22.95" customHeight="1">
      <c r="A13" s="379">
        <v>4</v>
      </c>
      <c r="B13" s="347" t="s">
        <v>701</v>
      </c>
      <c r="C13" s="671">
        <v>0</v>
      </c>
      <c r="D13" s="72"/>
      <c r="E13" s="5"/>
      <c r="H13" s="925"/>
    </row>
    <row r="14" spans="1:8">
      <c r="A14" s="379">
        <v>5</v>
      </c>
      <c r="B14" s="347" t="s">
        <v>702</v>
      </c>
      <c r="C14" s="671">
        <v>20000</v>
      </c>
      <c r="D14" s="72"/>
      <c r="E14" s="5"/>
      <c r="H14" s="925"/>
    </row>
    <row r="15" spans="1:8">
      <c r="A15" s="379">
        <v>5.0999999999999996</v>
      </c>
      <c r="B15" s="348" t="s">
        <v>703</v>
      </c>
      <c r="C15" s="668">
        <v>20000</v>
      </c>
      <c r="D15" s="72"/>
      <c r="E15" s="4"/>
      <c r="H15" s="925"/>
    </row>
    <row r="16" spans="1:8">
      <c r="A16" s="379">
        <v>5.2</v>
      </c>
      <c r="B16" s="348" t="s">
        <v>538</v>
      </c>
      <c r="C16" s="668">
        <v>0</v>
      </c>
      <c r="D16" s="71"/>
      <c r="E16" s="4"/>
      <c r="H16" s="925"/>
    </row>
    <row r="17" spans="1:8">
      <c r="A17" s="379">
        <v>5.3</v>
      </c>
      <c r="B17" s="348" t="s">
        <v>704</v>
      </c>
      <c r="C17" s="668">
        <v>0</v>
      </c>
      <c r="D17" s="71"/>
      <c r="E17" s="4"/>
      <c r="H17" s="925"/>
    </row>
    <row r="18" spans="1:8">
      <c r="A18" s="379">
        <v>6</v>
      </c>
      <c r="B18" s="346" t="s">
        <v>705</v>
      </c>
      <c r="C18" s="669">
        <v>118695888.78905378</v>
      </c>
      <c r="D18" s="71"/>
      <c r="E18" s="4"/>
      <c r="H18" s="925"/>
    </row>
    <row r="19" spans="1:8">
      <c r="A19" s="379">
        <v>6.1</v>
      </c>
      <c r="B19" s="348" t="s">
        <v>538</v>
      </c>
      <c r="C19" s="670">
        <v>17003743.976620499</v>
      </c>
      <c r="D19" s="71"/>
      <c r="E19" s="4"/>
      <c r="H19" s="925"/>
    </row>
    <row r="20" spans="1:8">
      <c r="A20" s="379">
        <v>6.2</v>
      </c>
      <c r="B20" s="348" t="s">
        <v>704</v>
      </c>
      <c r="C20" s="670">
        <v>101692144.81243329</v>
      </c>
      <c r="D20" s="71"/>
      <c r="E20" s="4"/>
      <c r="H20" s="925"/>
    </row>
    <row r="21" spans="1:8">
      <c r="A21" s="379">
        <v>7</v>
      </c>
      <c r="B21" s="349" t="s">
        <v>706</v>
      </c>
      <c r="C21" s="671"/>
      <c r="D21" s="71"/>
      <c r="E21" s="4"/>
      <c r="H21" s="925"/>
    </row>
    <row r="22" spans="1:8">
      <c r="A22" s="379">
        <v>8</v>
      </c>
      <c r="B22" s="350" t="s">
        <v>707</v>
      </c>
      <c r="C22" s="669">
        <v>3457500.0428033834</v>
      </c>
      <c r="D22" s="71"/>
      <c r="E22" s="4"/>
      <c r="H22" s="925"/>
    </row>
    <row r="23" spans="1:8">
      <c r="A23" s="379">
        <v>9</v>
      </c>
      <c r="B23" s="347" t="s">
        <v>708</v>
      </c>
      <c r="C23" s="669">
        <v>17409110.490452349</v>
      </c>
      <c r="D23" s="402"/>
      <c r="E23" s="4"/>
      <c r="H23" s="925"/>
    </row>
    <row r="24" spans="1:8">
      <c r="A24" s="379">
        <v>9.1</v>
      </c>
      <c r="B24" s="351" t="s">
        <v>709</v>
      </c>
      <c r="C24" s="672">
        <v>17409110.490452349</v>
      </c>
      <c r="D24" s="73"/>
      <c r="E24" s="4"/>
      <c r="H24" s="925"/>
    </row>
    <row r="25" spans="1:8">
      <c r="A25" s="379">
        <v>9.1999999999999993</v>
      </c>
      <c r="B25" s="351" t="s">
        <v>710</v>
      </c>
      <c r="C25" s="673">
        <v>0</v>
      </c>
      <c r="D25" s="401"/>
      <c r="E25" s="3"/>
      <c r="H25" s="925"/>
    </row>
    <row r="26" spans="1:8">
      <c r="A26" s="379">
        <v>10</v>
      </c>
      <c r="B26" s="347" t="s">
        <v>36</v>
      </c>
      <c r="C26" s="674">
        <v>11977079.84</v>
      </c>
      <c r="D26" s="525" t="s">
        <v>903</v>
      </c>
      <c r="E26" s="4"/>
      <c r="H26" s="925"/>
    </row>
    <row r="27" spans="1:8">
      <c r="A27" s="379">
        <v>10.1</v>
      </c>
      <c r="B27" s="351" t="s">
        <v>711</v>
      </c>
      <c r="C27" s="668">
        <v>0</v>
      </c>
      <c r="D27" s="71"/>
      <c r="E27" s="4"/>
      <c r="H27" s="925"/>
    </row>
    <row r="28" spans="1:8">
      <c r="A28" s="379">
        <v>10.199999999999999</v>
      </c>
      <c r="B28" s="351" t="s">
        <v>712</v>
      </c>
      <c r="C28" s="668">
        <v>11977079.84</v>
      </c>
      <c r="D28" s="71"/>
      <c r="E28" s="4"/>
      <c r="H28" s="925"/>
    </row>
    <row r="29" spans="1:8">
      <c r="A29" s="379">
        <v>11</v>
      </c>
      <c r="B29" s="347" t="s">
        <v>713</v>
      </c>
      <c r="C29" s="669">
        <v>1281916.1197259279</v>
      </c>
      <c r="D29" s="71"/>
      <c r="E29" s="4"/>
      <c r="H29" s="925"/>
    </row>
    <row r="30" spans="1:8">
      <c r="A30" s="379">
        <v>11.1</v>
      </c>
      <c r="B30" s="351" t="s">
        <v>714</v>
      </c>
      <c r="C30" s="668">
        <v>45248.5</v>
      </c>
      <c r="D30" s="71"/>
      <c r="E30" s="4"/>
      <c r="H30" s="925"/>
    </row>
    <row r="31" spans="1:8">
      <c r="A31" s="379">
        <v>11.2</v>
      </c>
      <c r="B31" s="351" t="s">
        <v>715</v>
      </c>
      <c r="C31" s="668">
        <v>1236667.6197259279</v>
      </c>
      <c r="D31" s="525" t="s">
        <v>1036</v>
      </c>
      <c r="E31" s="4"/>
      <c r="H31" s="925"/>
    </row>
    <row r="32" spans="1:8">
      <c r="A32" s="379">
        <v>13</v>
      </c>
      <c r="B32" s="347" t="s">
        <v>88</v>
      </c>
      <c r="C32" s="669">
        <v>3943427.1</v>
      </c>
      <c r="D32" s="71"/>
      <c r="E32" s="4"/>
      <c r="H32" s="925"/>
    </row>
    <row r="33" spans="1:8">
      <c r="A33" s="379">
        <v>13.1</v>
      </c>
      <c r="B33" s="352" t="s">
        <v>716</v>
      </c>
      <c r="C33" s="668">
        <v>0</v>
      </c>
      <c r="D33" s="71"/>
      <c r="E33" s="4"/>
      <c r="H33" s="925"/>
    </row>
    <row r="34" spans="1:8">
      <c r="A34" s="379">
        <v>13.2</v>
      </c>
      <c r="B34" s="352" t="s">
        <v>717</v>
      </c>
      <c r="C34" s="672"/>
      <c r="D34" s="73"/>
      <c r="E34" s="4"/>
      <c r="H34" s="925"/>
    </row>
    <row r="35" spans="1:8">
      <c r="A35" s="379">
        <v>14</v>
      </c>
      <c r="B35" s="353" t="s">
        <v>718</v>
      </c>
      <c r="C35" s="675">
        <f>SUM(C6,C10,C12,C13,C14,C18,C21,C22,C23,C26,C29,C32)</f>
        <v>200230939.87440005</v>
      </c>
      <c r="D35" s="73"/>
      <c r="E35" s="4"/>
      <c r="H35" s="925"/>
    </row>
    <row r="36" spans="1:8">
      <c r="A36" s="379"/>
      <c r="B36" s="354" t="s">
        <v>93</v>
      </c>
      <c r="C36" s="682"/>
      <c r="D36" s="74"/>
      <c r="E36" s="4"/>
      <c r="H36" s="925"/>
    </row>
    <row r="37" spans="1:8">
      <c r="A37" s="379">
        <v>15</v>
      </c>
      <c r="B37" s="355" t="s">
        <v>719</v>
      </c>
      <c r="C37" s="673">
        <v>19020</v>
      </c>
      <c r="D37" s="401"/>
      <c r="E37" s="3"/>
      <c r="H37" s="925"/>
    </row>
    <row r="38" spans="1:8">
      <c r="A38" s="379">
        <v>15.1</v>
      </c>
      <c r="B38" s="356" t="s">
        <v>699</v>
      </c>
      <c r="C38" s="668">
        <v>19020</v>
      </c>
      <c r="D38" s="71"/>
      <c r="E38" s="4"/>
      <c r="H38" s="925"/>
    </row>
    <row r="39" spans="1:8" ht="20.399999999999999">
      <c r="A39" s="379">
        <v>16</v>
      </c>
      <c r="B39" s="349" t="s">
        <v>720</v>
      </c>
      <c r="C39" s="669">
        <v>0</v>
      </c>
      <c r="D39" s="71"/>
      <c r="E39" s="4"/>
      <c r="H39" s="925"/>
    </row>
    <row r="40" spans="1:8">
      <c r="A40" s="379">
        <v>17</v>
      </c>
      <c r="B40" s="349" t="s">
        <v>721</v>
      </c>
      <c r="C40" s="669">
        <v>121838644.10513915</v>
      </c>
      <c r="D40" s="71"/>
      <c r="E40" s="4"/>
      <c r="H40" s="925"/>
    </row>
    <row r="41" spans="1:8">
      <c r="A41" s="379">
        <v>17.100000000000001</v>
      </c>
      <c r="B41" s="357" t="s">
        <v>722</v>
      </c>
      <c r="C41" s="668">
        <v>121135497.19999996</v>
      </c>
      <c r="D41" s="71"/>
      <c r="E41" s="4"/>
      <c r="H41" s="925"/>
    </row>
    <row r="42" spans="1:8">
      <c r="A42" s="393">
        <v>17.2</v>
      </c>
      <c r="B42" s="394" t="s">
        <v>89</v>
      </c>
      <c r="C42" s="672">
        <v>144945.25</v>
      </c>
      <c r="D42" s="73"/>
      <c r="E42" s="4"/>
      <c r="H42" s="925"/>
    </row>
    <row r="43" spans="1:8">
      <c r="A43" s="379">
        <v>17.3</v>
      </c>
      <c r="B43" s="395" t="s">
        <v>723</v>
      </c>
      <c r="C43" s="676">
        <v>0</v>
      </c>
      <c r="D43" s="396"/>
      <c r="E43" s="4"/>
      <c r="H43" s="925"/>
    </row>
    <row r="44" spans="1:8">
      <c r="A44" s="379">
        <v>17.399999999999999</v>
      </c>
      <c r="B44" s="395" t="s">
        <v>724</v>
      </c>
      <c r="C44" s="676">
        <v>558201.655139187</v>
      </c>
      <c r="D44" s="396"/>
      <c r="E44" s="4"/>
      <c r="H44" s="925"/>
    </row>
    <row r="45" spans="1:8">
      <c r="A45" s="379">
        <v>18</v>
      </c>
      <c r="B45" s="365" t="s">
        <v>725</v>
      </c>
      <c r="C45" s="677">
        <v>218403.99129928564</v>
      </c>
      <c r="D45" s="396"/>
      <c r="E45" s="3"/>
      <c r="H45" s="925"/>
    </row>
    <row r="46" spans="1:8">
      <c r="A46" s="379">
        <v>19</v>
      </c>
      <c r="B46" s="365" t="s">
        <v>726</v>
      </c>
      <c r="C46" s="678">
        <v>0</v>
      </c>
      <c r="D46" s="397"/>
      <c r="H46" s="925"/>
    </row>
    <row r="47" spans="1:8">
      <c r="A47" s="379">
        <v>19.100000000000001</v>
      </c>
      <c r="B47" s="398" t="s">
        <v>727</v>
      </c>
      <c r="C47" s="679">
        <v>0</v>
      </c>
      <c r="D47" s="397"/>
      <c r="H47" s="925"/>
    </row>
    <row r="48" spans="1:8">
      <c r="A48" s="379">
        <v>19.2</v>
      </c>
      <c r="B48" s="398" t="s">
        <v>728</v>
      </c>
      <c r="C48" s="679">
        <v>0</v>
      </c>
      <c r="D48" s="397"/>
      <c r="H48" s="925"/>
    </row>
    <row r="49" spans="1:8">
      <c r="A49" s="379">
        <v>20</v>
      </c>
      <c r="B49" s="361" t="s">
        <v>90</v>
      </c>
      <c r="C49" s="678">
        <v>13877013.92638409</v>
      </c>
      <c r="D49" s="525" t="s">
        <v>1037</v>
      </c>
      <c r="H49" s="925"/>
    </row>
    <row r="50" spans="1:8">
      <c r="A50" s="379">
        <v>21</v>
      </c>
      <c r="B50" s="362" t="s">
        <v>78</v>
      </c>
      <c r="C50" s="678">
        <v>1805591.5617511985</v>
      </c>
      <c r="D50" s="397"/>
      <c r="H50" s="925"/>
    </row>
    <row r="51" spans="1:8">
      <c r="A51" s="379">
        <v>21.1</v>
      </c>
      <c r="B51" s="358" t="s">
        <v>729</v>
      </c>
      <c r="C51" s="679">
        <v>0</v>
      </c>
      <c r="D51" s="397"/>
      <c r="H51" s="925"/>
    </row>
    <row r="52" spans="1:8">
      <c r="A52" s="379">
        <v>22</v>
      </c>
      <c r="B52" s="361" t="s">
        <v>730</v>
      </c>
      <c r="C52" s="678">
        <f>SUM(C37,C39,C40,C45,C46,C49,C50)</f>
        <v>137758673.58457372</v>
      </c>
      <c r="D52" s="397"/>
      <c r="H52" s="925"/>
    </row>
    <row r="53" spans="1:8">
      <c r="A53" s="379"/>
      <c r="B53" s="363" t="s">
        <v>731</v>
      </c>
      <c r="C53" s="679"/>
      <c r="D53" s="397"/>
      <c r="H53" s="925"/>
    </row>
    <row r="54" spans="1:8">
      <c r="A54" s="379">
        <v>23</v>
      </c>
      <c r="B54" s="361" t="s">
        <v>94</v>
      </c>
      <c r="C54" s="677">
        <v>104746400</v>
      </c>
      <c r="D54" s="525" t="s">
        <v>1038</v>
      </c>
      <c r="H54" s="925"/>
    </row>
    <row r="55" spans="1:8">
      <c r="A55" s="379">
        <v>24</v>
      </c>
      <c r="B55" s="361" t="s">
        <v>732</v>
      </c>
      <c r="C55" s="677">
        <v>0</v>
      </c>
      <c r="D55" s="397"/>
      <c r="H55" s="925"/>
    </row>
    <row r="56" spans="1:8">
      <c r="A56" s="379">
        <v>25</v>
      </c>
      <c r="B56" s="361" t="s">
        <v>91</v>
      </c>
      <c r="C56" s="677">
        <v>0</v>
      </c>
      <c r="D56" s="397"/>
      <c r="H56" s="925"/>
    </row>
    <row r="57" spans="1:8">
      <c r="A57" s="379">
        <v>26</v>
      </c>
      <c r="B57" s="365" t="s">
        <v>733</v>
      </c>
      <c r="C57" s="677">
        <v>0</v>
      </c>
      <c r="D57" s="397"/>
      <c r="H57" s="925"/>
    </row>
    <row r="58" spans="1:8">
      <c r="A58" s="379">
        <v>27</v>
      </c>
      <c r="B58" s="365" t="s">
        <v>734</v>
      </c>
      <c r="C58" s="677">
        <v>0</v>
      </c>
      <c r="D58" s="397"/>
      <c r="H58" s="925"/>
    </row>
    <row r="59" spans="1:8">
      <c r="A59" s="379">
        <v>27.1</v>
      </c>
      <c r="B59" s="398" t="s">
        <v>735</v>
      </c>
      <c r="C59" s="676">
        <v>0</v>
      </c>
      <c r="D59" s="397"/>
      <c r="H59" s="925"/>
    </row>
    <row r="60" spans="1:8">
      <c r="A60" s="379">
        <v>27.2</v>
      </c>
      <c r="B60" s="395" t="s">
        <v>736</v>
      </c>
      <c r="C60" s="676">
        <v>0</v>
      </c>
      <c r="D60" s="397"/>
      <c r="H60" s="925"/>
    </row>
    <row r="61" spans="1:8">
      <c r="A61" s="379">
        <v>28</v>
      </c>
      <c r="B61" s="362" t="s">
        <v>737</v>
      </c>
      <c r="C61" s="677">
        <v>0</v>
      </c>
      <c r="D61" s="397"/>
      <c r="H61" s="925"/>
    </row>
    <row r="62" spans="1:8">
      <c r="A62" s="379">
        <v>29</v>
      </c>
      <c r="B62" s="365" t="s">
        <v>738</v>
      </c>
      <c r="C62" s="677">
        <v>3486012.7618743461</v>
      </c>
      <c r="D62" s="397"/>
      <c r="H62" s="925"/>
    </row>
    <row r="63" spans="1:8">
      <c r="A63" s="379">
        <v>29.1</v>
      </c>
      <c r="B63" s="399" t="s">
        <v>739</v>
      </c>
      <c r="C63" s="676">
        <v>3486012.7618743461</v>
      </c>
      <c r="D63" s="397"/>
      <c r="H63" s="925"/>
    </row>
    <row r="64" spans="1:8" ht="24" customHeight="1">
      <c r="A64" s="379">
        <v>29.2</v>
      </c>
      <c r="B64" s="398" t="s">
        <v>740</v>
      </c>
      <c r="C64" s="676">
        <v>0</v>
      </c>
      <c r="D64" s="397"/>
      <c r="H64" s="925"/>
    </row>
    <row r="65" spans="1:8" ht="22.05" customHeight="1">
      <c r="A65" s="379">
        <v>29.3</v>
      </c>
      <c r="B65" s="400" t="s">
        <v>741</v>
      </c>
      <c r="C65" s="676">
        <v>0</v>
      </c>
      <c r="D65" s="397"/>
      <c r="H65" s="925"/>
    </row>
    <row r="66" spans="1:8">
      <c r="A66" s="379">
        <v>30</v>
      </c>
      <c r="B66" s="365" t="s">
        <v>92</v>
      </c>
      <c r="C66" s="677">
        <v>-45760145.631282732</v>
      </c>
      <c r="D66" s="525" t="s">
        <v>1039</v>
      </c>
      <c r="H66" s="925"/>
    </row>
    <row r="67" spans="1:8">
      <c r="A67" s="379">
        <v>31</v>
      </c>
      <c r="B67" s="364" t="s">
        <v>742</v>
      </c>
      <c r="C67" s="677">
        <f>SUM(C54,C55,C56,C57,C58,C61,C62,C66)</f>
        <v>62472267.130591616</v>
      </c>
      <c r="D67" s="397"/>
      <c r="H67" s="925"/>
    </row>
    <row r="68" spans="1:8">
      <c r="A68" s="379">
        <v>32</v>
      </c>
      <c r="B68" s="365" t="s">
        <v>743</v>
      </c>
      <c r="C68" s="677">
        <f>SUM(C52,C67)</f>
        <v>200230940.71516532</v>
      </c>
      <c r="D68" s="397"/>
      <c r="H68" s="925"/>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59"/>
  <sheetViews>
    <sheetView zoomScale="80" zoomScaleNormal="80" workbookViewId="0">
      <pane xSplit="2" ySplit="7" topLeftCell="C8" activePane="bottomRight" state="frozen"/>
      <selection pane="topRight" activeCell="C1" sqref="C1"/>
      <selection pane="bottomLeft" activeCell="A8" sqref="A8"/>
      <selection pane="bottomRight" activeCell="C25" sqref="C25"/>
    </sheetView>
  </sheetViews>
  <sheetFormatPr defaultColWidth="9.21875" defaultRowHeight="13.8"/>
  <cols>
    <col min="1" max="1" width="10.5546875" style="1" bestFit="1" customWidth="1"/>
    <col min="2" max="2" width="97" style="1" bestFit="1" customWidth="1"/>
    <col min="3" max="3" width="12.5546875" style="1" customWidth="1"/>
    <col min="4" max="4" width="13.21875" style="1" bestFit="1" customWidth="1"/>
    <col min="5" max="5" width="9.44140625" style="1" bestFit="1" customWidth="1"/>
    <col min="6" max="6" width="13.21875" style="1" bestFit="1" customWidth="1"/>
    <col min="7" max="7" width="9.44140625" style="1" bestFit="1" customWidth="1"/>
    <col min="8" max="8" width="13.21875" style="1" bestFit="1" customWidth="1"/>
    <col min="9" max="9" width="9.44140625" style="1" bestFit="1" customWidth="1"/>
    <col min="10" max="10" width="13.21875" style="1" bestFit="1" customWidth="1"/>
    <col min="11" max="11" width="11.6640625" style="1" customWidth="1"/>
    <col min="12" max="12" width="13.21875" style="1" bestFit="1" customWidth="1"/>
    <col min="13" max="13" width="12.109375" style="1" customWidth="1"/>
    <col min="14" max="14" width="13.21875" style="1" bestFit="1" customWidth="1"/>
    <col min="15" max="15" width="9.44140625" style="1" bestFit="1" customWidth="1"/>
    <col min="16" max="16" width="13.21875" style="1" bestFit="1" customWidth="1"/>
    <col min="17" max="17" width="9.44140625" style="1" bestFit="1" customWidth="1"/>
    <col min="18" max="18" width="13.21875" style="1" bestFit="1" customWidth="1"/>
    <col min="19" max="19" width="31.5546875" style="1" bestFit="1" customWidth="1"/>
    <col min="20" max="16384" width="9.21875" style="8"/>
  </cols>
  <sheetData>
    <row r="1" spans="1:19">
      <c r="A1" s="1" t="s">
        <v>97</v>
      </c>
      <c r="B1" s="1" t="str">
        <f>Info!C2</f>
        <v>სს სილქ ბანკი</v>
      </c>
    </row>
    <row r="2" spans="1:19">
      <c r="A2" s="1" t="s">
        <v>98</v>
      </c>
      <c r="B2" s="620">
        <f>'1. key ratios'!B2</f>
        <v>45930</v>
      </c>
    </row>
    <row r="4" spans="1:19" ht="28.2" thickBot="1">
      <c r="A4" s="30" t="s">
        <v>248</v>
      </c>
      <c r="B4" s="163" t="s">
        <v>282</v>
      </c>
    </row>
    <row r="5" spans="1:19">
      <c r="A5" s="60"/>
      <c r="B5" s="62"/>
      <c r="C5" s="54" t="s">
        <v>0</v>
      </c>
      <c r="D5" s="54" t="s">
        <v>1</v>
      </c>
      <c r="E5" s="54" t="s">
        <v>2</v>
      </c>
      <c r="F5" s="54" t="s">
        <v>3</v>
      </c>
      <c r="G5" s="54" t="s">
        <v>4</v>
      </c>
      <c r="H5" s="54" t="s">
        <v>5</v>
      </c>
      <c r="I5" s="54" t="s">
        <v>134</v>
      </c>
      <c r="J5" s="54" t="s">
        <v>135</v>
      </c>
      <c r="K5" s="54" t="s">
        <v>136</v>
      </c>
      <c r="L5" s="54" t="s">
        <v>137</v>
      </c>
      <c r="M5" s="54" t="s">
        <v>138</v>
      </c>
      <c r="N5" s="54" t="s">
        <v>139</v>
      </c>
      <c r="O5" s="54" t="s">
        <v>269</v>
      </c>
      <c r="P5" s="54" t="s">
        <v>270</v>
      </c>
      <c r="Q5" s="54" t="s">
        <v>271</v>
      </c>
      <c r="R5" s="156" t="s">
        <v>272</v>
      </c>
      <c r="S5" s="55" t="s">
        <v>273</v>
      </c>
    </row>
    <row r="6" spans="1:19" ht="46.5" customHeight="1">
      <c r="A6" s="77"/>
      <c r="B6" s="776" t="s">
        <v>274</v>
      </c>
      <c r="C6" s="774">
        <v>0</v>
      </c>
      <c r="D6" s="775"/>
      <c r="E6" s="774">
        <v>0.2</v>
      </c>
      <c r="F6" s="775"/>
      <c r="G6" s="774">
        <v>0.35</v>
      </c>
      <c r="H6" s="775"/>
      <c r="I6" s="774">
        <v>0.5</v>
      </c>
      <c r="J6" s="775"/>
      <c r="K6" s="774">
        <v>0.75</v>
      </c>
      <c r="L6" s="775"/>
      <c r="M6" s="774">
        <v>1</v>
      </c>
      <c r="N6" s="775"/>
      <c r="O6" s="774">
        <v>1.5</v>
      </c>
      <c r="P6" s="775"/>
      <c r="Q6" s="774">
        <v>2.5</v>
      </c>
      <c r="R6" s="775"/>
      <c r="S6" s="772" t="s">
        <v>145</v>
      </c>
    </row>
    <row r="7" spans="1:19">
      <c r="A7" s="77"/>
      <c r="B7" s="777"/>
      <c r="C7" s="162" t="s">
        <v>267</v>
      </c>
      <c r="D7" s="162" t="s">
        <v>268</v>
      </c>
      <c r="E7" s="162" t="s">
        <v>267</v>
      </c>
      <c r="F7" s="162" t="s">
        <v>268</v>
      </c>
      <c r="G7" s="162" t="s">
        <v>267</v>
      </c>
      <c r="H7" s="162" t="s">
        <v>268</v>
      </c>
      <c r="I7" s="162" t="s">
        <v>267</v>
      </c>
      <c r="J7" s="162" t="s">
        <v>268</v>
      </c>
      <c r="K7" s="162" t="s">
        <v>267</v>
      </c>
      <c r="L7" s="162" t="s">
        <v>268</v>
      </c>
      <c r="M7" s="162" t="s">
        <v>267</v>
      </c>
      <c r="N7" s="162" t="s">
        <v>268</v>
      </c>
      <c r="O7" s="162" t="s">
        <v>267</v>
      </c>
      <c r="P7" s="162" t="s">
        <v>268</v>
      </c>
      <c r="Q7" s="162" t="s">
        <v>267</v>
      </c>
      <c r="R7" s="162" t="s">
        <v>268</v>
      </c>
      <c r="S7" s="773"/>
    </row>
    <row r="8" spans="1:19">
      <c r="A8" s="58">
        <v>1</v>
      </c>
      <c r="B8" s="85" t="s">
        <v>123</v>
      </c>
      <c r="C8" s="148">
        <v>17003743.976620499</v>
      </c>
      <c r="D8" s="148"/>
      <c r="E8" s="148">
        <v>0</v>
      </c>
      <c r="F8" s="157"/>
      <c r="G8" s="148">
        <v>0</v>
      </c>
      <c r="H8" s="148"/>
      <c r="I8" s="148">
        <v>0</v>
      </c>
      <c r="J8" s="148"/>
      <c r="K8" s="148">
        <v>0</v>
      </c>
      <c r="L8" s="148"/>
      <c r="M8" s="148">
        <v>3096339.1399999969</v>
      </c>
      <c r="N8" s="148"/>
      <c r="O8" s="148">
        <v>0</v>
      </c>
      <c r="P8" s="148"/>
      <c r="Q8" s="148">
        <v>0</v>
      </c>
      <c r="R8" s="157"/>
      <c r="S8" s="166">
        <f>$C$6*SUM(C8:D8)+$E$6*SUM(E8:F8)+$G$6*SUM(G8:H8)+$I$6*SUM(I8:J8)+$K$6*SUM(K8:L8)+$M$6*SUM(M8:N8)+$O$6*SUM(O8:P8)+$Q$6*SUM(Q8:R8)</f>
        <v>3096339.1399999969</v>
      </c>
    </row>
    <row r="9" spans="1:19">
      <c r="A9" s="58">
        <v>2</v>
      </c>
      <c r="B9" s="85" t="s">
        <v>124</v>
      </c>
      <c r="C9" s="148">
        <v>0</v>
      </c>
      <c r="D9" s="148"/>
      <c r="E9" s="148">
        <v>0</v>
      </c>
      <c r="F9" s="148"/>
      <c r="G9" s="148">
        <v>0</v>
      </c>
      <c r="H9" s="148"/>
      <c r="I9" s="148">
        <v>0</v>
      </c>
      <c r="J9" s="148"/>
      <c r="K9" s="148">
        <v>0</v>
      </c>
      <c r="L9" s="148"/>
      <c r="M9" s="148">
        <v>0</v>
      </c>
      <c r="N9" s="148"/>
      <c r="O9" s="148">
        <v>0</v>
      </c>
      <c r="P9" s="148"/>
      <c r="Q9" s="148">
        <v>0</v>
      </c>
      <c r="R9" s="157"/>
      <c r="S9" s="166">
        <f t="shared" ref="S9:S21" si="0">$C$6*SUM(C9:D9)+$E$6*SUM(E9:F9)+$G$6*SUM(G9:H9)+$I$6*SUM(I9:J9)+$K$6*SUM(K9:L9)+$M$6*SUM(M9:N9)+$O$6*SUM(O9:P9)+$Q$6*SUM(Q9:R9)</f>
        <v>0</v>
      </c>
    </row>
    <row r="10" spans="1:19">
      <c r="A10" s="58">
        <v>3</v>
      </c>
      <c r="B10" s="85" t="s">
        <v>125</v>
      </c>
      <c r="C10" s="148">
        <v>0</v>
      </c>
      <c r="D10" s="148"/>
      <c r="E10" s="148">
        <v>0</v>
      </c>
      <c r="F10" s="148"/>
      <c r="G10" s="148">
        <v>0</v>
      </c>
      <c r="H10" s="148"/>
      <c r="I10" s="148">
        <v>0</v>
      </c>
      <c r="J10" s="148"/>
      <c r="K10" s="148">
        <v>0</v>
      </c>
      <c r="L10" s="148"/>
      <c r="M10" s="148">
        <v>0</v>
      </c>
      <c r="N10" s="148"/>
      <c r="O10" s="148">
        <v>0</v>
      </c>
      <c r="P10" s="148"/>
      <c r="Q10" s="148">
        <v>0</v>
      </c>
      <c r="R10" s="157"/>
      <c r="S10" s="166">
        <f t="shared" si="0"/>
        <v>0</v>
      </c>
    </row>
    <row r="11" spans="1:19">
      <c r="A11" s="58">
        <v>4</v>
      </c>
      <c r="B11" s="85" t="s">
        <v>126</v>
      </c>
      <c r="C11" s="148">
        <v>0</v>
      </c>
      <c r="D11" s="148"/>
      <c r="E11" s="148">
        <v>0</v>
      </c>
      <c r="F11" s="148"/>
      <c r="G11" s="148">
        <v>0</v>
      </c>
      <c r="H11" s="148"/>
      <c r="I11" s="148">
        <v>0</v>
      </c>
      <c r="J11" s="148"/>
      <c r="K11" s="148">
        <v>0</v>
      </c>
      <c r="L11" s="148"/>
      <c r="M11" s="148">
        <v>0</v>
      </c>
      <c r="N11" s="148"/>
      <c r="O11" s="148">
        <v>0</v>
      </c>
      <c r="P11" s="148"/>
      <c r="Q11" s="148">
        <v>0</v>
      </c>
      <c r="R11" s="157"/>
      <c r="S11" s="166">
        <f t="shared" si="0"/>
        <v>0</v>
      </c>
    </row>
    <row r="12" spans="1:19">
      <c r="A12" s="58">
        <v>5</v>
      </c>
      <c r="B12" s="85" t="s">
        <v>912</v>
      </c>
      <c r="C12" s="148">
        <v>0</v>
      </c>
      <c r="D12" s="148"/>
      <c r="E12" s="148">
        <v>0</v>
      </c>
      <c r="F12" s="148"/>
      <c r="G12" s="148">
        <v>0</v>
      </c>
      <c r="H12" s="148"/>
      <c r="I12" s="148">
        <v>0</v>
      </c>
      <c r="J12" s="148"/>
      <c r="K12" s="148">
        <v>0</v>
      </c>
      <c r="L12" s="148"/>
      <c r="M12" s="148">
        <v>0</v>
      </c>
      <c r="N12" s="148"/>
      <c r="O12" s="148">
        <v>0</v>
      </c>
      <c r="P12" s="148"/>
      <c r="Q12" s="148">
        <v>0</v>
      </c>
      <c r="R12" s="157"/>
      <c r="S12" s="166">
        <f t="shared" si="0"/>
        <v>0</v>
      </c>
    </row>
    <row r="13" spans="1:19">
      <c r="A13" s="58">
        <v>6</v>
      </c>
      <c r="B13" s="85" t="s">
        <v>127</v>
      </c>
      <c r="C13" s="148">
        <v>0</v>
      </c>
      <c r="D13" s="148"/>
      <c r="E13" s="148">
        <v>503031.98000001075</v>
      </c>
      <c r="F13" s="148"/>
      <c r="G13" s="148">
        <v>0</v>
      </c>
      <c r="H13" s="148"/>
      <c r="I13" s="148">
        <v>0</v>
      </c>
      <c r="J13" s="148"/>
      <c r="K13" s="148">
        <v>0</v>
      </c>
      <c r="L13" s="148"/>
      <c r="M13" s="148">
        <v>33399429.689999968</v>
      </c>
      <c r="N13" s="148"/>
      <c r="O13" s="148">
        <v>0</v>
      </c>
      <c r="P13" s="148"/>
      <c r="Q13" s="148">
        <v>0</v>
      </c>
      <c r="R13" s="157"/>
      <c r="S13" s="166">
        <f t="shared" si="0"/>
        <v>33500036.085999969</v>
      </c>
    </row>
    <row r="14" spans="1:19">
      <c r="A14" s="58">
        <v>7</v>
      </c>
      <c r="B14" s="85" t="s">
        <v>71</v>
      </c>
      <c r="C14" s="148">
        <v>0</v>
      </c>
      <c r="D14" s="148"/>
      <c r="E14" s="148">
        <v>0</v>
      </c>
      <c r="F14" s="148"/>
      <c r="G14" s="148">
        <v>0</v>
      </c>
      <c r="H14" s="148"/>
      <c r="I14" s="148">
        <v>0</v>
      </c>
      <c r="J14" s="148">
        <v>0</v>
      </c>
      <c r="K14" s="148">
        <v>0</v>
      </c>
      <c r="L14" s="148"/>
      <c r="M14" s="148">
        <v>35502076.920000002</v>
      </c>
      <c r="N14" s="148">
        <v>425172.37673829147</v>
      </c>
      <c r="O14" s="148">
        <v>0</v>
      </c>
      <c r="P14" s="148"/>
      <c r="Q14" s="148">
        <v>0</v>
      </c>
      <c r="R14" s="157"/>
      <c r="S14" s="166">
        <f t="shared" si="0"/>
        <v>35927249.296738297</v>
      </c>
    </row>
    <row r="15" spans="1:19">
      <c r="A15" s="58">
        <v>8</v>
      </c>
      <c r="B15" s="85" t="s">
        <v>72</v>
      </c>
      <c r="C15" s="148">
        <v>0</v>
      </c>
      <c r="D15" s="148"/>
      <c r="E15" s="148">
        <v>0</v>
      </c>
      <c r="F15" s="148"/>
      <c r="G15" s="148">
        <v>0</v>
      </c>
      <c r="H15" s="148"/>
      <c r="I15" s="148">
        <v>0</v>
      </c>
      <c r="J15" s="148"/>
      <c r="K15" s="148">
        <v>63692628.759999998</v>
      </c>
      <c r="L15" s="148"/>
      <c r="M15" s="148">
        <v>0</v>
      </c>
      <c r="N15" s="148"/>
      <c r="O15" s="148">
        <v>0</v>
      </c>
      <c r="P15" s="148"/>
      <c r="Q15" s="148">
        <v>0</v>
      </c>
      <c r="R15" s="157"/>
      <c r="S15" s="166">
        <f t="shared" si="0"/>
        <v>47769471.57</v>
      </c>
    </row>
    <row r="16" spans="1:19">
      <c r="A16" s="58">
        <v>9</v>
      </c>
      <c r="B16" s="85" t="s">
        <v>913</v>
      </c>
      <c r="C16" s="148">
        <v>0</v>
      </c>
      <c r="D16" s="148"/>
      <c r="E16" s="148">
        <v>0</v>
      </c>
      <c r="F16" s="148"/>
      <c r="G16" s="148">
        <v>0</v>
      </c>
      <c r="H16" s="148"/>
      <c r="I16" s="148">
        <v>0</v>
      </c>
      <c r="J16" s="148"/>
      <c r="K16" s="148">
        <v>0</v>
      </c>
      <c r="L16" s="148"/>
      <c r="M16" s="148">
        <v>0</v>
      </c>
      <c r="N16" s="148"/>
      <c r="O16" s="148">
        <v>0</v>
      </c>
      <c r="P16" s="148"/>
      <c r="Q16" s="148">
        <v>0</v>
      </c>
      <c r="R16" s="157"/>
      <c r="S16" s="166">
        <f t="shared" si="0"/>
        <v>0</v>
      </c>
    </row>
    <row r="17" spans="1:19">
      <c r="A17" s="58">
        <v>10</v>
      </c>
      <c r="B17" s="85" t="s">
        <v>67</v>
      </c>
      <c r="C17" s="148">
        <v>0</v>
      </c>
      <c r="D17" s="148"/>
      <c r="E17" s="148">
        <v>0</v>
      </c>
      <c r="F17" s="148"/>
      <c r="G17" s="148">
        <v>0</v>
      </c>
      <c r="H17" s="148"/>
      <c r="I17" s="148">
        <v>0</v>
      </c>
      <c r="J17" s="148"/>
      <c r="K17" s="148">
        <v>0</v>
      </c>
      <c r="L17" s="148"/>
      <c r="M17" s="148">
        <v>2497439.19</v>
      </c>
      <c r="N17" s="148"/>
      <c r="O17" s="148">
        <v>0</v>
      </c>
      <c r="P17" s="148"/>
      <c r="Q17" s="148">
        <v>0</v>
      </c>
      <c r="R17" s="157"/>
      <c r="S17" s="166">
        <f t="shared" si="0"/>
        <v>2497439.19</v>
      </c>
    </row>
    <row r="18" spans="1:19">
      <c r="A18" s="58">
        <v>11</v>
      </c>
      <c r="B18" s="85" t="s">
        <v>68</v>
      </c>
      <c r="C18" s="148">
        <v>0</v>
      </c>
      <c r="D18" s="148"/>
      <c r="E18" s="148">
        <v>0</v>
      </c>
      <c r="F18" s="148"/>
      <c r="G18" s="148">
        <v>0</v>
      </c>
      <c r="H18" s="148"/>
      <c r="I18" s="148">
        <v>0</v>
      </c>
      <c r="J18" s="148"/>
      <c r="K18" s="148">
        <v>0</v>
      </c>
      <c r="L18" s="148"/>
      <c r="M18" s="148">
        <v>0</v>
      </c>
      <c r="N18" s="148"/>
      <c r="O18" s="148">
        <v>0</v>
      </c>
      <c r="P18" s="148"/>
      <c r="Q18" s="148">
        <v>0</v>
      </c>
      <c r="R18" s="157"/>
      <c r="S18" s="166">
        <f t="shared" si="0"/>
        <v>0</v>
      </c>
    </row>
    <row r="19" spans="1:19">
      <c r="A19" s="58">
        <v>12</v>
      </c>
      <c r="B19" s="85" t="s">
        <v>69</v>
      </c>
      <c r="C19" s="148">
        <v>0</v>
      </c>
      <c r="D19" s="148"/>
      <c r="E19" s="148">
        <v>0</v>
      </c>
      <c r="F19" s="148"/>
      <c r="G19" s="148">
        <v>0</v>
      </c>
      <c r="H19" s="148"/>
      <c r="I19" s="148">
        <v>0</v>
      </c>
      <c r="J19" s="148"/>
      <c r="K19" s="148">
        <v>0</v>
      </c>
      <c r="L19" s="148"/>
      <c r="M19" s="148">
        <v>0</v>
      </c>
      <c r="N19" s="148"/>
      <c r="O19" s="148">
        <v>0</v>
      </c>
      <c r="P19" s="148"/>
      <c r="Q19" s="148">
        <v>0</v>
      </c>
      <c r="R19" s="157"/>
      <c r="S19" s="166">
        <f t="shared" si="0"/>
        <v>0</v>
      </c>
    </row>
    <row r="20" spans="1:19">
      <c r="A20" s="58">
        <v>13</v>
      </c>
      <c r="B20" s="85" t="s">
        <v>70</v>
      </c>
      <c r="C20" s="148">
        <v>0</v>
      </c>
      <c r="D20" s="148"/>
      <c r="E20" s="148">
        <v>0</v>
      </c>
      <c r="F20" s="148"/>
      <c r="G20" s="148">
        <v>0</v>
      </c>
      <c r="H20" s="148"/>
      <c r="I20" s="148">
        <v>0</v>
      </c>
      <c r="J20" s="148"/>
      <c r="K20" s="148">
        <v>0</v>
      </c>
      <c r="L20" s="148"/>
      <c r="M20" s="148">
        <v>0</v>
      </c>
      <c r="N20" s="148"/>
      <c r="O20" s="148">
        <v>0</v>
      </c>
      <c r="P20" s="148"/>
      <c r="Q20" s="148">
        <v>0</v>
      </c>
      <c r="R20" s="157"/>
      <c r="S20" s="166">
        <f t="shared" si="0"/>
        <v>0</v>
      </c>
    </row>
    <row r="21" spans="1:19">
      <c r="A21" s="58">
        <v>14</v>
      </c>
      <c r="B21" s="85" t="s">
        <v>143</v>
      </c>
      <c r="C21" s="148">
        <v>5399543.2000000002</v>
      </c>
      <c r="D21" s="148"/>
      <c r="E21" s="148">
        <v>246666.79999999981</v>
      </c>
      <c r="F21" s="148"/>
      <c r="G21" s="148">
        <v>0</v>
      </c>
      <c r="H21" s="148"/>
      <c r="I21" s="148">
        <v>0</v>
      </c>
      <c r="J21" s="148"/>
      <c r="K21" s="148">
        <v>0</v>
      </c>
      <c r="L21" s="148"/>
      <c r="M21" s="148">
        <v>25628590.625168011</v>
      </c>
      <c r="N21" s="148"/>
      <c r="O21" s="148">
        <v>0</v>
      </c>
      <c r="P21" s="148"/>
      <c r="Q21" s="148">
        <v>47702.400000000023</v>
      </c>
      <c r="R21" s="157"/>
      <c r="S21" s="166">
        <f t="shared" si="0"/>
        <v>25797179.98516801</v>
      </c>
    </row>
    <row r="22" spans="1:19" ht="14.4" thickBot="1">
      <c r="A22" s="52"/>
      <c r="B22" s="81" t="s">
        <v>66</v>
      </c>
      <c r="C22" s="149">
        <f>SUM(C8:C21)</f>
        <v>22403287.176620498</v>
      </c>
      <c r="D22" s="149">
        <f t="shared" ref="D22:S22" si="1">SUM(D8:D21)</f>
        <v>0</v>
      </c>
      <c r="E22" s="149">
        <f t="shared" si="1"/>
        <v>749698.78000001051</v>
      </c>
      <c r="F22" s="149">
        <f t="shared" si="1"/>
        <v>0</v>
      </c>
      <c r="G22" s="149">
        <f t="shared" si="1"/>
        <v>0</v>
      </c>
      <c r="H22" s="149">
        <f t="shared" si="1"/>
        <v>0</v>
      </c>
      <c r="I22" s="149">
        <f t="shared" si="1"/>
        <v>0</v>
      </c>
      <c r="J22" s="149">
        <f t="shared" si="1"/>
        <v>0</v>
      </c>
      <c r="K22" s="149">
        <f t="shared" si="1"/>
        <v>63692628.759999998</v>
      </c>
      <c r="L22" s="149">
        <f t="shared" si="1"/>
        <v>0</v>
      </c>
      <c r="M22" s="149">
        <f t="shared" si="1"/>
        <v>100123875.56516798</v>
      </c>
      <c r="N22" s="149">
        <f t="shared" si="1"/>
        <v>425172.37673829147</v>
      </c>
      <c r="O22" s="149">
        <f t="shared" si="1"/>
        <v>0</v>
      </c>
      <c r="P22" s="149">
        <f t="shared" si="1"/>
        <v>0</v>
      </c>
      <c r="Q22" s="149">
        <f t="shared" si="1"/>
        <v>47702.400000000023</v>
      </c>
      <c r="R22" s="149">
        <f t="shared" si="1"/>
        <v>0</v>
      </c>
      <c r="S22" s="167">
        <f t="shared" si="1"/>
        <v>148587715.26790628</v>
      </c>
    </row>
    <row r="26" spans="1:19">
      <c r="C26" s="665"/>
      <c r="D26" s="665"/>
      <c r="E26" s="665"/>
      <c r="F26" s="665"/>
      <c r="G26" s="665"/>
      <c r="H26" s="665"/>
      <c r="I26" s="665"/>
      <c r="J26" s="665"/>
      <c r="K26" s="665"/>
      <c r="L26" s="665"/>
      <c r="M26" s="665"/>
      <c r="N26" s="665"/>
      <c r="O26" s="665"/>
      <c r="P26" s="665"/>
      <c r="Q26" s="665"/>
      <c r="R26" s="665"/>
      <c r="S26" s="665"/>
    </row>
    <row r="42" spans="3:19">
      <c r="C42" s="665"/>
      <c r="D42" s="665"/>
      <c r="E42" s="665"/>
      <c r="F42" s="665"/>
      <c r="G42" s="665"/>
      <c r="H42" s="665"/>
      <c r="I42" s="665"/>
      <c r="J42" s="665"/>
      <c r="K42" s="665"/>
      <c r="L42" s="665"/>
      <c r="M42" s="665"/>
      <c r="N42" s="665"/>
      <c r="O42" s="665"/>
      <c r="P42" s="665"/>
      <c r="Q42" s="665"/>
      <c r="R42" s="665"/>
      <c r="S42" s="665"/>
    </row>
    <row r="43" spans="3:19">
      <c r="C43" s="665"/>
      <c r="D43" s="665"/>
      <c r="E43" s="665"/>
      <c r="F43" s="665"/>
      <c r="G43" s="665"/>
      <c r="H43" s="665"/>
      <c r="I43" s="665"/>
      <c r="J43" s="665"/>
      <c r="K43" s="665"/>
      <c r="L43" s="665"/>
      <c r="M43" s="665"/>
      <c r="N43" s="665"/>
      <c r="O43" s="665"/>
      <c r="P43" s="665"/>
      <c r="Q43" s="665"/>
      <c r="R43" s="665"/>
      <c r="S43" s="665"/>
    </row>
    <row r="44" spans="3:19">
      <c r="C44" s="665"/>
      <c r="D44" s="665"/>
      <c r="E44" s="665"/>
      <c r="F44" s="665"/>
      <c r="G44" s="665"/>
      <c r="H44" s="665"/>
      <c r="I44" s="665"/>
      <c r="J44" s="665"/>
      <c r="K44" s="665"/>
      <c r="L44" s="665"/>
      <c r="M44" s="665"/>
      <c r="N44" s="665"/>
      <c r="O44" s="665"/>
      <c r="P44" s="665"/>
      <c r="Q44" s="665"/>
      <c r="R44" s="665"/>
      <c r="S44" s="665"/>
    </row>
    <row r="45" spans="3:19">
      <c r="C45" s="665"/>
      <c r="D45" s="665"/>
      <c r="E45" s="665"/>
      <c r="F45" s="665"/>
      <c r="G45" s="665"/>
      <c r="H45" s="665"/>
      <c r="I45" s="665"/>
      <c r="J45" s="665"/>
      <c r="K45" s="665"/>
      <c r="L45" s="665"/>
      <c r="M45" s="665"/>
      <c r="N45" s="665"/>
      <c r="O45" s="665"/>
      <c r="P45" s="665"/>
      <c r="Q45" s="665"/>
      <c r="R45" s="665"/>
      <c r="S45" s="665"/>
    </row>
    <row r="46" spans="3:19">
      <c r="C46" s="665"/>
      <c r="D46" s="665"/>
      <c r="E46" s="665"/>
      <c r="F46" s="665"/>
      <c r="G46" s="665"/>
      <c r="H46" s="665"/>
      <c r="I46" s="665"/>
      <c r="J46" s="665"/>
      <c r="K46" s="665"/>
      <c r="L46" s="665"/>
      <c r="M46" s="665"/>
      <c r="N46" s="665"/>
      <c r="O46" s="665"/>
      <c r="P46" s="665"/>
      <c r="Q46" s="665"/>
      <c r="R46" s="665"/>
      <c r="S46" s="665"/>
    </row>
    <row r="47" spans="3:19">
      <c r="C47" s="665"/>
      <c r="D47" s="665"/>
      <c r="E47" s="665"/>
      <c r="F47" s="665"/>
      <c r="G47" s="665"/>
      <c r="H47" s="665"/>
      <c r="I47" s="665"/>
      <c r="J47" s="665"/>
      <c r="K47" s="665"/>
      <c r="L47" s="665"/>
      <c r="M47" s="665"/>
      <c r="N47" s="665"/>
      <c r="O47" s="665"/>
      <c r="P47" s="665"/>
      <c r="Q47" s="665"/>
      <c r="R47" s="665"/>
      <c r="S47" s="665"/>
    </row>
    <row r="48" spans="3:19">
      <c r="C48" s="665"/>
      <c r="D48" s="665"/>
      <c r="E48" s="665"/>
      <c r="F48" s="665"/>
      <c r="G48" s="665"/>
      <c r="H48" s="665"/>
      <c r="I48" s="665"/>
      <c r="J48" s="665"/>
      <c r="K48" s="665"/>
      <c r="L48" s="665"/>
      <c r="M48" s="665"/>
      <c r="N48" s="665"/>
      <c r="O48" s="665"/>
      <c r="P48" s="665"/>
      <c r="Q48" s="665"/>
      <c r="R48" s="665"/>
      <c r="S48" s="665"/>
    </row>
    <row r="49" spans="3:19">
      <c r="C49" s="665"/>
      <c r="D49" s="665"/>
      <c r="E49" s="665"/>
      <c r="F49" s="665"/>
      <c r="G49" s="665"/>
      <c r="H49" s="665"/>
      <c r="I49" s="665"/>
      <c r="J49" s="665"/>
      <c r="K49" s="665"/>
      <c r="L49" s="665"/>
      <c r="M49" s="665"/>
      <c r="N49" s="665"/>
      <c r="O49" s="665"/>
      <c r="P49" s="665"/>
      <c r="Q49" s="665"/>
      <c r="R49" s="665"/>
      <c r="S49" s="665"/>
    </row>
    <row r="50" spans="3:19">
      <c r="C50" s="665"/>
      <c r="D50" s="665"/>
      <c r="E50" s="665"/>
      <c r="F50" s="665"/>
      <c r="G50" s="665"/>
      <c r="H50" s="665"/>
      <c r="I50" s="665"/>
      <c r="J50" s="665"/>
      <c r="K50" s="665"/>
      <c r="L50" s="665"/>
      <c r="M50" s="665"/>
      <c r="N50" s="665"/>
      <c r="O50" s="665"/>
      <c r="P50" s="665"/>
      <c r="Q50" s="665"/>
      <c r="R50" s="665"/>
      <c r="S50" s="665"/>
    </row>
    <row r="51" spans="3:19">
      <c r="C51" s="665"/>
      <c r="D51" s="665"/>
      <c r="E51" s="665"/>
      <c r="F51" s="665"/>
      <c r="G51" s="665"/>
      <c r="H51" s="665"/>
      <c r="I51" s="665"/>
      <c r="J51" s="665"/>
      <c r="K51" s="665"/>
      <c r="L51" s="665"/>
      <c r="M51" s="665"/>
      <c r="N51" s="665"/>
      <c r="O51" s="665"/>
      <c r="P51" s="665"/>
      <c r="Q51" s="665"/>
      <c r="R51" s="665"/>
      <c r="S51" s="665"/>
    </row>
    <row r="52" spans="3:19">
      <c r="C52" s="665"/>
      <c r="D52" s="665"/>
      <c r="E52" s="665"/>
      <c r="F52" s="665"/>
      <c r="G52" s="665"/>
      <c r="H52" s="665"/>
      <c r="I52" s="665"/>
      <c r="J52" s="665"/>
      <c r="K52" s="665"/>
      <c r="L52" s="665"/>
      <c r="M52" s="665"/>
      <c r="N52" s="665"/>
      <c r="O52" s="665"/>
      <c r="P52" s="665"/>
      <c r="Q52" s="665"/>
      <c r="R52" s="665"/>
      <c r="S52" s="665"/>
    </row>
    <row r="53" spans="3:19">
      <c r="C53" s="665"/>
      <c r="D53" s="665"/>
      <c r="E53" s="665"/>
      <c r="F53" s="665"/>
      <c r="G53" s="665"/>
      <c r="H53" s="665"/>
      <c r="I53" s="665"/>
      <c r="J53" s="665"/>
      <c r="K53" s="665"/>
      <c r="L53" s="665"/>
      <c r="M53" s="665"/>
      <c r="N53" s="665"/>
      <c r="O53" s="665"/>
      <c r="P53" s="665"/>
      <c r="Q53" s="665"/>
      <c r="R53" s="665"/>
      <c r="S53" s="665"/>
    </row>
    <row r="54" spans="3:19">
      <c r="C54" s="665"/>
      <c r="D54" s="665"/>
      <c r="E54" s="665"/>
      <c r="F54" s="665"/>
      <c r="G54" s="665"/>
      <c r="H54" s="665"/>
      <c r="I54" s="665"/>
      <c r="J54" s="665"/>
      <c r="K54" s="665"/>
      <c r="L54" s="665"/>
      <c r="M54" s="665"/>
      <c r="N54" s="665"/>
      <c r="O54" s="665"/>
      <c r="P54" s="665"/>
      <c r="Q54" s="665"/>
      <c r="R54" s="665"/>
      <c r="S54" s="665"/>
    </row>
    <row r="55" spans="3:19">
      <c r="C55" s="665"/>
      <c r="D55" s="665"/>
      <c r="E55" s="665"/>
      <c r="F55" s="665"/>
      <c r="G55" s="665"/>
      <c r="H55" s="665"/>
      <c r="I55" s="665"/>
      <c r="J55" s="665"/>
      <c r="K55" s="665"/>
      <c r="L55" s="665"/>
      <c r="M55" s="665"/>
      <c r="N55" s="665"/>
      <c r="O55" s="665"/>
      <c r="P55" s="665"/>
      <c r="Q55" s="665"/>
      <c r="R55" s="665"/>
      <c r="S55" s="665"/>
    </row>
    <row r="56" spans="3:19">
      <c r="C56" s="665"/>
      <c r="D56" s="665"/>
      <c r="E56" s="665"/>
      <c r="F56" s="665"/>
      <c r="G56" s="665"/>
      <c r="H56" s="665"/>
      <c r="I56" s="665"/>
      <c r="J56" s="665"/>
      <c r="K56" s="665"/>
      <c r="L56" s="665"/>
      <c r="M56" s="665"/>
      <c r="N56" s="665"/>
      <c r="O56" s="665"/>
      <c r="P56" s="665"/>
      <c r="Q56" s="665"/>
      <c r="R56" s="665"/>
      <c r="S56" s="665"/>
    </row>
    <row r="57" spans="3:19">
      <c r="C57" s="665"/>
      <c r="D57" s="665"/>
      <c r="E57" s="665"/>
      <c r="F57" s="665"/>
      <c r="G57" s="665"/>
      <c r="H57" s="665"/>
      <c r="I57" s="665"/>
      <c r="J57" s="665"/>
      <c r="K57" s="665"/>
      <c r="L57" s="665"/>
      <c r="M57" s="665"/>
      <c r="N57" s="665"/>
      <c r="O57" s="665"/>
      <c r="P57" s="665"/>
      <c r="Q57" s="665"/>
      <c r="R57" s="665"/>
      <c r="S57" s="665"/>
    </row>
    <row r="58" spans="3:19">
      <c r="C58" s="665"/>
      <c r="D58" s="665"/>
      <c r="E58" s="665"/>
      <c r="F58" s="665"/>
      <c r="G58" s="665"/>
      <c r="H58" s="665"/>
      <c r="I58" s="665"/>
      <c r="J58" s="665"/>
      <c r="K58" s="665"/>
      <c r="L58" s="665"/>
      <c r="M58" s="665"/>
      <c r="N58" s="665"/>
      <c r="O58" s="665"/>
      <c r="P58" s="665"/>
      <c r="Q58" s="665"/>
      <c r="R58" s="665"/>
      <c r="S58" s="665"/>
    </row>
    <row r="59" spans="3:19">
      <c r="C59" s="665"/>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48"/>
  <sheetViews>
    <sheetView zoomScale="80" zoomScaleNormal="80" workbookViewId="0">
      <pane xSplit="2" ySplit="6" topLeftCell="C7" activePane="bottomRight" state="frozen"/>
      <selection pane="topRight" activeCell="C1" sqref="C1"/>
      <selection pane="bottomLeft" activeCell="A6" sqref="A6"/>
      <selection pane="bottomRight" activeCell="C7" sqref="C7:U20"/>
    </sheetView>
  </sheetViews>
  <sheetFormatPr defaultColWidth="9.21875" defaultRowHeight="13.8"/>
  <cols>
    <col min="1" max="1" width="10.5546875" style="1" bestFit="1" customWidth="1"/>
    <col min="2" max="2" width="97" style="1" bestFit="1" customWidth="1"/>
    <col min="3" max="3" width="19" style="1" customWidth="1"/>
    <col min="4" max="4" width="19.5546875" style="1" customWidth="1"/>
    <col min="5" max="5" width="31.21875" style="1" customWidth="1"/>
    <col min="6" max="6" width="29.21875" style="1" customWidth="1"/>
    <col min="7" max="7" width="28.5546875" style="1" customWidth="1"/>
    <col min="8" max="8" width="26.44140625" style="1" customWidth="1"/>
    <col min="9" max="9" width="23.77734375" style="1" customWidth="1"/>
    <col min="10" max="10" width="21.5546875" style="1" customWidth="1"/>
    <col min="11" max="11" width="15.77734375" style="1" customWidth="1"/>
    <col min="12" max="12" width="13.21875" style="1" customWidth="1"/>
    <col min="13" max="13" width="20.77734375" style="1" customWidth="1"/>
    <col min="14" max="14" width="19.21875" style="1" customWidth="1"/>
    <col min="15" max="15" width="18.44140625" style="1" customWidth="1"/>
    <col min="16" max="16" width="19" style="1" customWidth="1"/>
    <col min="17" max="17" width="20.21875" style="1" customWidth="1"/>
    <col min="18" max="18" width="18" style="1" customWidth="1"/>
    <col min="19" max="19" width="36" style="1" customWidth="1"/>
    <col min="20" max="20" width="19.44140625" style="1" customWidth="1"/>
    <col min="21" max="21" width="19.21875" style="1" customWidth="1"/>
    <col min="22" max="22" width="20" style="1" customWidth="1"/>
    <col min="23" max="16384" width="9.21875" style="8"/>
  </cols>
  <sheetData>
    <row r="1" spans="1:22">
      <c r="A1" s="1" t="s">
        <v>97</v>
      </c>
      <c r="B1" s="1" t="str">
        <f>Info!C2</f>
        <v>სს სილქ ბანკი</v>
      </c>
    </row>
    <row r="2" spans="1:22">
      <c r="A2" s="1" t="s">
        <v>98</v>
      </c>
      <c r="B2" s="620">
        <f>'1. key ratios'!B2</f>
        <v>45930</v>
      </c>
    </row>
    <row r="4" spans="1:22" ht="28.2" thickBot="1">
      <c r="A4" s="1" t="s">
        <v>249</v>
      </c>
      <c r="B4" s="163" t="s">
        <v>283</v>
      </c>
      <c r="V4" s="110" t="s">
        <v>76</v>
      </c>
    </row>
    <row r="5" spans="1:22">
      <c r="A5" s="50"/>
      <c r="B5" s="51"/>
      <c r="C5" s="778" t="s">
        <v>105</v>
      </c>
      <c r="D5" s="779"/>
      <c r="E5" s="779"/>
      <c r="F5" s="779"/>
      <c r="G5" s="779"/>
      <c r="H5" s="779"/>
      <c r="I5" s="779"/>
      <c r="J5" s="779"/>
      <c r="K5" s="779"/>
      <c r="L5" s="780"/>
      <c r="M5" s="778" t="s">
        <v>106</v>
      </c>
      <c r="N5" s="779"/>
      <c r="O5" s="779"/>
      <c r="P5" s="779"/>
      <c r="Q5" s="779"/>
      <c r="R5" s="779"/>
      <c r="S5" s="780"/>
      <c r="T5" s="783" t="s">
        <v>281</v>
      </c>
      <c r="U5" s="783" t="s">
        <v>280</v>
      </c>
      <c r="V5" s="781" t="s">
        <v>107</v>
      </c>
    </row>
    <row r="6" spans="1:22" s="30" customFormat="1" ht="151.80000000000001">
      <c r="A6" s="56"/>
      <c r="B6" s="87"/>
      <c r="C6" s="48" t="s">
        <v>108</v>
      </c>
      <c r="D6" s="47" t="s">
        <v>109</v>
      </c>
      <c r="E6" s="46" t="s">
        <v>110</v>
      </c>
      <c r="F6" s="46" t="s">
        <v>275</v>
      </c>
      <c r="G6" s="47" t="s">
        <v>111</v>
      </c>
      <c r="H6" s="47" t="s">
        <v>112</v>
      </c>
      <c r="I6" s="47" t="s">
        <v>113</v>
      </c>
      <c r="J6" s="47" t="s">
        <v>142</v>
      </c>
      <c r="K6" s="47" t="s">
        <v>114</v>
      </c>
      <c r="L6" s="49" t="s">
        <v>115</v>
      </c>
      <c r="M6" s="48" t="s">
        <v>116</v>
      </c>
      <c r="N6" s="47" t="s">
        <v>117</v>
      </c>
      <c r="O6" s="47" t="s">
        <v>118</v>
      </c>
      <c r="P6" s="47" t="s">
        <v>119</v>
      </c>
      <c r="Q6" s="47" t="s">
        <v>120</v>
      </c>
      <c r="R6" s="47" t="s">
        <v>121</v>
      </c>
      <c r="S6" s="49" t="s">
        <v>122</v>
      </c>
      <c r="T6" s="784"/>
      <c r="U6" s="784"/>
      <c r="V6" s="782"/>
    </row>
    <row r="7" spans="1:22">
      <c r="A7" s="80">
        <v>1</v>
      </c>
      <c r="B7" s="85" t="s">
        <v>123</v>
      </c>
      <c r="C7" s="150">
        <v>0</v>
      </c>
      <c r="D7" s="148">
        <v>0</v>
      </c>
      <c r="E7" s="148">
        <v>0</v>
      </c>
      <c r="F7" s="148">
        <v>0</v>
      </c>
      <c r="G7" s="148">
        <v>0</v>
      </c>
      <c r="H7" s="148">
        <v>0</v>
      </c>
      <c r="I7" s="148">
        <v>0</v>
      </c>
      <c r="J7" s="148">
        <v>0</v>
      </c>
      <c r="K7" s="148">
        <v>0</v>
      </c>
      <c r="L7" s="151">
        <v>0</v>
      </c>
      <c r="M7" s="150">
        <v>0</v>
      </c>
      <c r="N7" s="148">
        <v>0</v>
      </c>
      <c r="O7" s="148">
        <v>0</v>
      </c>
      <c r="P7" s="148">
        <v>0</v>
      </c>
      <c r="Q7" s="148">
        <v>0</v>
      </c>
      <c r="R7" s="148">
        <v>0</v>
      </c>
      <c r="S7" s="151">
        <v>0</v>
      </c>
      <c r="T7" s="160">
        <v>0</v>
      </c>
      <c r="U7" s="159">
        <v>0</v>
      </c>
      <c r="V7" s="152">
        <f>SUM(C7:S7)</f>
        <v>0</v>
      </c>
    </row>
    <row r="8" spans="1:22">
      <c r="A8" s="80">
        <v>2</v>
      </c>
      <c r="B8" s="85" t="s">
        <v>124</v>
      </c>
      <c r="C8" s="150">
        <v>0</v>
      </c>
      <c r="D8" s="148">
        <v>0</v>
      </c>
      <c r="E8" s="148">
        <v>0</v>
      </c>
      <c r="F8" s="148">
        <v>0</v>
      </c>
      <c r="G8" s="148">
        <v>0</v>
      </c>
      <c r="H8" s="148">
        <v>0</v>
      </c>
      <c r="I8" s="148">
        <v>0</v>
      </c>
      <c r="J8" s="148">
        <v>0</v>
      </c>
      <c r="K8" s="148">
        <v>0</v>
      </c>
      <c r="L8" s="151">
        <v>0</v>
      </c>
      <c r="M8" s="150">
        <v>0</v>
      </c>
      <c r="N8" s="148">
        <v>0</v>
      </c>
      <c r="O8" s="148">
        <v>0</v>
      </c>
      <c r="P8" s="148">
        <v>0</v>
      </c>
      <c r="Q8" s="148">
        <v>0</v>
      </c>
      <c r="R8" s="148">
        <v>0</v>
      </c>
      <c r="S8" s="151">
        <v>0</v>
      </c>
      <c r="T8" s="159">
        <v>0</v>
      </c>
      <c r="U8" s="159">
        <v>0</v>
      </c>
      <c r="V8" s="152">
        <f t="shared" ref="V8:V20" si="0">SUM(C8:S8)</f>
        <v>0</v>
      </c>
    </row>
    <row r="9" spans="1:22">
      <c r="A9" s="80">
        <v>3</v>
      </c>
      <c r="B9" s="85" t="s">
        <v>125</v>
      </c>
      <c r="C9" s="150">
        <v>0</v>
      </c>
      <c r="D9" s="148">
        <v>0</v>
      </c>
      <c r="E9" s="148">
        <v>0</v>
      </c>
      <c r="F9" s="148">
        <v>0</v>
      </c>
      <c r="G9" s="148">
        <v>0</v>
      </c>
      <c r="H9" s="148">
        <v>0</v>
      </c>
      <c r="I9" s="148">
        <v>0</v>
      </c>
      <c r="J9" s="148">
        <v>0</v>
      </c>
      <c r="K9" s="148">
        <v>0</v>
      </c>
      <c r="L9" s="151">
        <v>0</v>
      </c>
      <c r="M9" s="150">
        <v>0</v>
      </c>
      <c r="N9" s="148">
        <v>0</v>
      </c>
      <c r="O9" s="148">
        <v>0</v>
      </c>
      <c r="P9" s="148">
        <v>0</v>
      </c>
      <c r="Q9" s="148">
        <v>0</v>
      </c>
      <c r="R9" s="148">
        <v>0</v>
      </c>
      <c r="S9" s="151">
        <v>0</v>
      </c>
      <c r="T9" s="159">
        <v>0</v>
      </c>
      <c r="U9" s="159">
        <v>0</v>
      </c>
      <c r="V9" s="152">
        <f>SUM(C9:S9)</f>
        <v>0</v>
      </c>
    </row>
    <row r="10" spans="1:22">
      <c r="A10" s="80">
        <v>4</v>
      </c>
      <c r="B10" s="85" t="s">
        <v>126</v>
      </c>
      <c r="C10" s="150">
        <v>0</v>
      </c>
      <c r="D10" s="148">
        <v>0</v>
      </c>
      <c r="E10" s="148">
        <v>0</v>
      </c>
      <c r="F10" s="148">
        <v>0</v>
      </c>
      <c r="G10" s="148">
        <v>0</v>
      </c>
      <c r="H10" s="148">
        <v>0</v>
      </c>
      <c r="I10" s="148">
        <v>0</v>
      </c>
      <c r="J10" s="148">
        <v>0</v>
      </c>
      <c r="K10" s="148">
        <v>0</v>
      </c>
      <c r="L10" s="151">
        <v>0</v>
      </c>
      <c r="M10" s="150">
        <v>0</v>
      </c>
      <c r="N10" s="148">
        <v>0</v>
      </c>
      <c r="O10" s="148">
        <v>0</v>
      </c>
      <c r="P10" s="148">
        <v>0</v>
      </c>
      <c r="Q10" s="148">
        <v>0</v>
      </c>
      <c r="R10" s="148">
        <v>0</v>
      </c>
      <c r="S10" s="151">
        <v>0</v>
      </c>
      <c r="T10" s="159">
        <v>0</v>
      </c>
      <c r="U10" s="159">
        <v>0</v>
      </c>
      <c r="V10" s="152">
        <f t="shared" si="0"/>
        <v>0</v>
      </c>
    </row>
    <row r="11" spans="1:22">
      <c r="A11" s="80">
        <v>5</v>
      </c>
      <c r="B11" s="85" t="s">
        <v>912</v>
      </c>
      <c r="C11" s="150">
        <v>0</v>
      </c>
      <c r="D11" s="148">
        <v>0</v>
      </c>
      <c r="E11" s="148">
        <v>0</v>
      </c>
      <c r="F11" s="148">
        <v>0</v>
      </c>
      <c r="G11" s="148">
        <v>0</v>
      </c>
      <c r="H11" s="148">
        <v>0</v>
      </c>
      <c r="I11" s="148">
        <v>0</v>
      </c>
      <c r="J11" s="148">
        <v>0</v>
      </c>
      <c r="K11" s="148">
        <v>0</v>
      </c>
      <c r="L11" s="151">
        <v>0</v>
      </c>
      <c r="M11" s="150">
        <v>0</v>
      </c>
      <c r="N11" s="148">
        <v>0</v>
      </c>
      <c r="O11" s="148">
        <v>0</v>
      </c>
      <c r="P11" s="148">
        <v>0</v>
      </c>
      <c r="Q11" s="148">
        <v>0</v>
      </c>
      <c r="R11" s="148">
        <v>0</v>
      </c>
      <c r="S11" s="151">
        <v>0</v>
      </c>
      <c r="T11" s="159">
        <v>0</v>
      </c>
      <c r="U11" s="159">
        <v>0</v>
      </c>
      <c r="V11" s="152">
        <f t="shared" si="0"/>
        <v>0</v>
      </c>
    </row>
    <row r="12" spans="1:22">
      <c r="A12" s="80">
        <v>6</v>
      </c>
      <c r="B12" s="85" t="s">
        <v>127</v>
      </c>
      <c r="C12" s="150">
        <v>0</v>
      </c>
      <c r="D12" s="148">
        <v>0</v>
      </c>
      <c r="E12" s="148">
        <v>0</v>
      </c>
      <c r="F12" s="148">
        <v>0</v>
      </c>
      <c r="G12" s="148">
        <v>0</v>
      </c>
      <c r="H12" s="148">
        <v>0</v>
      </c>
      <c r="I12" s="148">
        <v>0</v>
      </c>
      <c r="J12" s="148">
        <v>0</v>
      </c>
      <c r="K12" s="148">
        <v>0</v>
      </c>
      <c r="L12" s="151">
        <v>0</v>
      </c>
      <c r="M12" s="150">
        <v>0</v>
      </c>
      <c r="N12" s="148">
        <v>0</v>
      </c>
      <c r="O12" s="148">
        <v>0</v>
      </c>
      <c r="P12" s="148">
        <v>0</v>
      </c>
      <c r="Q12" s="148">
        <v>0</v>
      </c>
      <c r="R12" s="148">
        <v>0</v>
      </c>
      <c r="S12" s="151">
        <v>0</v>
      </c>
      <c r="T12" s="159">
        <v>0</v>
      </c>
      <c r="U12" s="159">
        <v>0</v>
      </c>
      <c r="V12" s="152">
        <f t="shared" si="0"/>
        <v>0</v>
      </c>
    </row>
    <row r="13" spans="1:22">
      <c r="A13" s="80">
        <v>7</v>
      </c>
      <c r="B13" s="85" t="s">
        <v>71</v>
      </c>
      <c r="C13" s="150">
        <v>0</v>
      </c>
      <c r="D13" s="148">
        <v>1419695.3100000003</v>
      </c>
      <c r="E13" s="148">
        <v>0</v>
      </c>
      <c r="F13" s="148">
        <v>0</v>
      </c>
      <c r="G13" s="148">
        <v>0</v>
      </c>
      <c r="H13" s="148">
        <v>0</v>
      </c>
      <c r="I13" s="148">
        <v>0</v>
      </c>
      <c r="J13" s="148">
        <v>0</v>
      </c>
      <c r="K13" s="148">
        <v>0</v>
      </c>
      <c r="L13" s="151">
        <v>0</v>
      </c>
      <c r="M13" s="150">
        <v>0</v>
      </c>
      <c r="N13" s="148">
        <v>0</v>
      </c>
      <c r="O13" s="148">
        <v>0</v>
      </c>
      <c r="P13" s="148">
        <v>0</v>
      </c>
      <c r="Q13" s="148">
        <v>0</v>
      </c>
      <c r="R13" s="148">
        <v>0</v>
      </c>
      <c r="S13" s="151">
        <v>0</v>
      </c>
      <c r="T13" s="159">
        <v>1281151.3100000003</v>
      </c>
      <c r="U13" s="159">
        <v>138544</v>
      </c>
      <c r="V13" s="152">
        <f>SUM(C13:S13)</f>
        <v>1419695.3100000003</v>
      </c>
    </row>
    <row r="14" spans="1:22">
      <c r="A14" s="80">
        <v>8</v>
      </c>
      <c r="B14" s="85" t="s">
        <v>72</v>
      </c>
      <c r="C14" s="150">
        <v>0</v>
      </c>
      <c r="D14" s="148">
        <v>326174.76</v>
      </c>
      <c r="E14" s="148">
        <v>0</v>
      </c>
      <c r="F14" s="148">
        <v>0</v>
      </c>
      <c r="G14" s="148">
        <v>0</v>
      </c>
      <c r="H14" s="148">
        <v>0</v>
      </c>
      <c r="I14" s="148">
        <v>0</v>
      </c>
      <c r="J14" s="148">
        <v>0</v>
      </c>
      <c r="K14" s="148">
        <v>0</v>
      </c>
      <c r="L14" s="151">
        <v>0</v>
      </c>
      <c r="M14" s="150">
        <v>0</v>
      </c>
      <c r="N14" s="148">
        <v>0</v>
      </c>
      <c r="O14" s="148">
        <v>0</v>
      </c>
      <c r="P14" s="148">
        <v>0</v>
      </c>
      <c r="Q14" s="148">
        <v>0</v>
      </c>
      <c r="R14" s="148">
        <v>0</v>
      </c>
      <c r="S14" s="151">
        <v>0</v>
      </c>
      <c r="T14" s="159">
        <v>0</v>
      </c>
      <c r="U14" s="159">
        <v>0</v>
      </c>
      <c r="V14" s="152">
        <f t="shared" si="0"/>
        <v>326174.76</v>
      </c>
    </row>
    <row r="15" spans="1:22">
      <c r="A15" s="80">
        <v>9</v>
      </c>
      <c r="B15" s="85" t="s">
        <v>913</v>
      </c>
      <c r="C15" s="150">
        <v>0</v>
      </c>
      <c r="D15" s="148">
        <v>0</v>
      </c>
      <c r="E15" s="148">
        <v>0</v>
      </c>
      <c r="F15" s="148">
        <v>0</v>
      </c>
      <c r="G15" s="148">
        <v>0</v>
      </c>
      <c r="H15" s="148">
        <v>0</v>
      </c>
      <c r="I15" s="148">
        <v>0</v>
      </c>
      <c r="J15" s="148">
        <v>0</v>
      </c>
      <c r="K15" s="148">
        <v>0</v>
      </c>
      <c r="L15" s="151">
        <v>0</v>
      </c>
      <c r="M15" s="150">
        <v>0</v>
      </c>
      <c r="N15" s="148">
        <v>0</v>
      </c>
      <c r="O15" s="148">
        <v>0</v>
      </c>
      <c r="P15" s="148">
        <v>0</v>
      </c>
      <c r="Q15" s="148">
        <v>0</v>
      </c>
      <c r="R15" s="148">
        <v>0</v>
      </c>
      <c r="S15" s="151">
        <v>0</v>
      </c>
      <c r="T15" s="159">
        <v>0</v>
      </c>
      <c r="U15" s="159">
        <v>0</v>
      </c>
      <c r="V15" s="152">
        <f t="shared" si="0"/>
        <v>0</v>
      </c>
    </row>
    <row r="16" spans="1:22">
      <c r="A16" s="80">
        <v>10</v>
      </c>
      <c r="B16" s="85" t="s">
        <v>67</v>
      </c>
      <c r="C16" s="150">
        <v>0</v>
      </c>
      <c r="D16" s="148">
        <v>0</v>
      </c>
      <c r="E16" s="148">
        <v>0</v>
      </c>
      <c r="F16" s="148">
        <v>0</v>
      </c>
      <c r="G16" s="148">
        <v>0</v>
      </c>
      <c r="H16" s="148">
        <v>0</v>
      </c>
      <c r="I16" s="148">
        <v>0</v>
      </c>
      <c r="J16" s="148">
        <v>0</v>
      </c>
      <c r="K16" s="148">
        <v>0</v>
      </c>
      <c r="L16" s="151">
        <v>0</v>
      </c>
      <c r="M16" s="150">
        <v>0</v>
      </c>
      <c r="N16" s="148">
        <v>0</v>
      </c>
      <c r="O16" s="148">
        <v>0</v>
      </c>
      <c r="P16" s="148">
        <v>0</v>
      </c>
      <c r="Q16" s="148">
        <v>0</v>
      </c>
      <c r="R16" s="148">
        <v>0</v>
      </c>
      <c r="S16" s="151">
        <v>0</v>
      </c>
      <c r="T16" s="159">
        <v>0</v>
      </c>
      <c r="U16" s="159">
        <v>0</v>
      </c>
      <c r="V16" s="152">
        <f t="shared" si="0"/>
        <v>0</v>
      </c>
    </row>
    <row r="17" spans="1:22">
      <c r="A17" s="80">
        <v>11</v>
      </c>
      <c r="B17" s="85" t="s">
        <v>68</v>
      </c>
      <c r="C17" s="150">
        <v>0</v>
      </c>
      <c r="D17" s="148">
        <v>0</v>
      </c>
      <c r="E17" s="148">
        <v>0</v>
      </c>
      <c r="F17" s="148">
        <v>0</v>
      </c>
      <c r="G17" s="148">
        <v>0</v>
      </c>
      <c r="H17" s="148">
        <v>0</v>
      </c>
      <c r="I17" s="148">
        <v>0</v>
      </c>
      <c r="J17" s="148">
        <v>0</v>
      </c>
      <c r="K17" s="148">
        <v>0</v>
      </c>
      <c r="L17" s="151">
        <v>0</v>
      </c>
      <c r="M17" s="150">
        <v>0</v>
      </c>
      <c r="N17" s="148">
        <v>0</v>
      </c>
      <c r="O17" s="148">
        <v>0</v>
      </c>
      <c r="P17" s="148">
        <v>0</v>
      </c>
      <c r="Q17" s="148">
        <v>0</v>
      </c>
      <c r="R17" s="148">
        <v>0</v>
      </c>
      <c r="S17" s="151">
        <v>0</v>
      </c>
      <c r="T17" s="159">
        <v>0</v>
      </c>
      <c r="U17" s="159">
        <v>0</v>
      </c>
      <c r="V17" s="152">
        <f t="shared" si="0"/>
        <v>0</v>
      </c>
    </row>
    <row r="18" spans="1:22">
      <c r="A18" s="80">
        <v>12</v>
      </c>
      <c r="B18" s="85" t="s">
        <v>69</v>
      </c>
      <c r="C18" s="150">
        <v>0</v>
      </c>
      <c r="D18" s="148">
        <v>0</v>
      </c>
      <c r="E18" s="148">
        <v>0</v>
      </c>
      <c r="F18" s="148">
        <v>0</v>
      </c>
      <c r="G18" s="148">
        <v>0</v>
      </c>
      <c r="H18" s="148">
        <v>0</v>
      </c>
      <c r="I18" s="148">
        <v>0</v>
      </c>
      <c r="J18" s="148">
        <v>0</v>
      </c>
      <c r="K18" s="148">
        <v>0</v>
      </c>
      <c r="L18" s="151">
        <v>0</v>
      </c>
      <c r="M18" s="150">
        <v>0</v>
      </c>
      <c r="N18" s="148">
        <v>0</v>
      </c>
      <c r="O18" s="148">
        <v>0</v>
      </c>
      <c r="P18" s="148">
        <v>0</v>
      </c>
      <c r="Q18" s="148">
        <v>0</v>
      </c>
      <c r="R18" s="148">
        <v>0</v>
      </c>
      <c r="S18" s="151">
        <v>0</v>
      </c>
      <c r="T18" s="159">
        <v>0</v>
      </c>
      <c r="U18" s="159">
        <v>0</v>
      </c>
      <c r="V18" s="152">
        <f t="shared" si="0"/>
        <v>0</v>
      </c>
    </row>
    <row r="19" spans="1:22">
      <c r="A19" s="80">
        <v>13</v>
      </c>
      <c r="B19" s="85" t="s">
        <v>70</v>
      </c>
      <c r="C19" s="150">
        <v>0</v>
      </c>
      <c r="D19" s="148">
        <v>0</v>
      </c>
      <c r="E19" s="148">
        <v>0</v>
      </c>
      <c r="F19" s="148">
        <v>0</v>
      </c>
      <c r="G19" s="148">
        <v>0</v>
      </c>
      <c r="H19" s="148">
        <v>0</v>
      </c>
      <c r="I19" s="148">
        <v>0</v>
      </c>
      <c r="J19" s="148">
        <v>0</v>
      </c>
      <c r="K19" s="148">
        <v>0</v>
      </c>
      <c r="L19" s="151">
        <v>0</v>
      </c>
      <c r="M19" s="150">
        <v>0</v>
      </c>
      <c r="N19" s="148">
        <v>0</v>
      </c>
      <c r="O19" s="148">
        <v>0</v>
      </c>
      <c r="P19" s="148">
        <v>0</v>
      </c>
      <c r="Q19" s="148">
        <v>0</v>
      </c>
      <c r="R19" s="148">
        <v>0</v>
      </c>
      <c r="S19" s="151">
        <v>0</v>
      </c>
      <c r="T19" s="159">
        <v>0</v>
      </c>
      <c r="U19" s="159">
        <v>0</v>
      </c>
      <c r="V19" s="152">
        <f t="shared" si="0"/>
        <v>0</v>
      </c>
    </row>
    <row r="20" spans="1:22">
      <c r="A20" s="80">
        <v>14</v>
      </c>
      <c r="B20" s="85" t="s">
        <v>143</v>
      </c>
      <c r="C20" s="150">
        <v>0</v>
      </c>
      <c r="D20" s="148">
        <v>70561.73000000001</v>
      </c>
      <c r="E20" s="148">
        <v>0</v>
      </c>
      <c r="F20" s="148">
        <v>0</v>
      </c>
      <c r="G20" s="148">
        <v>0</v>
      </c>
      <c r="H20" s="148">
        <v>0</v>
      </c>
      <c r="I20" s="148">
        <v>0</v>
      </c>
      <c r="J20" s="148">
        <v>0</v>
      </c>
      <c r="K20" s="148">
        <v>0</v>
      </c>
      <c r="L20" s="151">
        <v>0</v>
      </c>
      <c r="M20" s="150">
        <v>0</v>
      </c>
      <c r="N20" s="148">
        <v>0</v>
      </c>
      <c r="O20" s="148">
        <v>0</v>
      </c>
      <c r="P20" s="148">
        <v>0</v>
      </c>
      <c r="Q20" s="148">
        <v>0</v>
      </c>
      <c r="R20" s="148">
        <v>0</v>
      </c>
      <c r="S20" s="151">
        <v>0</v>
      </c>
      <c r="T20" s="159">
        <v>0</v>
      </c>
      <c r="U20" s="159">
        <v>0</v>
      </c>
      <c r="V20" s="152">
        <f t="shared" si="0"/>
        <v>70561.73000000001</v>
      </c>
    </row>
    <row r="21" spans="1:22" ht="14.4" thickBot="1">
      <c r="A21" s="52"/>
      <c r="B21" s="53" t="s">
        <v>66</v>
      </c>
      <c r="C21" s="153">
        <f>SUM(C7:C20)</f>
        <v>0</v>
      </c>
      <c r="D21" s="149">
        <f t="shared" ref="D21:V21" si="1">SUM(D7:D20)</f>
        <v>1816431.8000000003</v>
      </c>
      <c r="E21" s="149">
        <f t="shared" si="1"/>
        <v>0</v>
      </c>
      <c r="F21" s="149">
        <f t="shared" si="1"/>
        <v>0</v>
      </c>
      <c r="G21" s="149">
        <f t="shared" si="1"/>
        <v>0</v>
      </c>
      <c r="H21" s="149">
        <f t="shared" si="1"/>
        <v>0</v>
      </c>
      <c r="I21" s="149">
        <f t="shared" si="1"/>
        <v>0</v>
      </c>
      <c r="J21" s="149">
        <f t="shared" si="1"/>
        <v>0</v>
      </c>
      <c r="K21" s="149">
        <f t="shared" si="1"/>
        <v>0</v>
      </c>
      <c r="L21" s="154">
        <f t="shared" si="1"/>
        <v>0</v>
      </c>
      <c r="M21" s="153">
        <f t="shared" si="1"/>
        <v>0</v>
      </c>
      <c r="N21" s="149">
        <f t="shared" si="1"/>
        <v>0</v>
      </c>
      <c r="O21" s="149">
        <f t="shared" si="1"/>
        <v>0</v>
      </c>
      <c r="P21" s="149">
        <f t="shared" si="1"/>
        <v>0</v>
      </c>
      <c r="Q21" s="149">
        <f t="shared" si="1"/>
        <v>0</v>
      </c>
      <c r="R21" s="149">
        <f t="shared" si="1"/>
        <v>0</v>
      </c>
      <c r="S21" s="154">
        <f t="shared" si="1"/>
        <v>0</v>
      </c>
      <c r="T21" s="154">
        <f>SUM(T7:T20)</f>
        <v>1281151.3100000003</v>
      </c>
      <c r="U21" s="154">
        <f t="shared" si="1"/>
        <v>138544</v>
      </c>
      <c r="V21" s="155">
        <f t="shared" si="1"/>
        <v>1816431.8000000003</v>
      </c>
    </row>
    <row r="24" spans="1:22">
      <c r="C24" s="665"/>
      <c r="D24" s="665"/>
      <c r="E24" s="665"/>
      <c r="F24" s="665"/>
      <c r="G24" s="665"/>
      <c r="H24" s="665"/>
      <c r="I24" s="665"/>
      <c r="J24" s="665"/>
      <c r="K24" s="665"/>
      <c r="L24" s="665"/>
      <c r="M24" s="665"/>
      <c r="N24" s="665"/>
      <c r="O24" s="665"/>
      <c r="P24" s="665"/>
      <c r="Q24" s="665"/>
      <c r="R24" s="665"/>
      <c r="S24" s="665"/>
      <c r="T24" s="665"/>
      <c r="U24" s="665"/>
      <c r="V24" s="665"/>
    </row>
    <row r="25" spans="1:22">
      <c r="C25" s="665"/>
      <c r="D25" s="665"/>
      <c r="E25" s="665"/>
      <c r="F25" s="665"/>
      <c r="G25" s="665"/>
      <c r="H25" s="665"/>
      <c r="I25" s="665"/>
      <c r="J25" s="665"/>
      <c r="K25" s="665"/>
      <c r="L25" s="665"/>
      <c r="M25" s="665"/>
      <c r="N25" s="665"/>
      <c r="O25" s="665"/>
      <c r="P25" s="665"/>
      <c r="Q25" s="665"/>
      <c r="R25" s="665"/>
      <c r="S25" s="665"/>
      <c r="T25" s="665"/>
      <c r="U25" s="665"/>
      <c r="V25" s="665"/>
    </row>
    <row r="26" spans="1:22">
      <c r="C26" s="665"/>
      <c r="D26" s="665"/>
      <c r="E26" s="665"/>
      <c r="F26" s="665"/>
      <c r="G26" s="665"/>
      <c r="H26" s="665"/>
      <c r="I26" s="665"/>
      <c r="J26" s="665"/>
      <c r="K26" s="665"/>
      <c r="L26" s="665"/>
      <c r="M26" s="665"/>
      <c r="N26" s="665"/>
      <c r="O26" s="665"/>
      <c r="P26" s="665"/>
      <c r="Q26" s="665"/>
      <c r="R26" s="665"/>
      <c r="S26" s="665"/>
      <c r="T26" s="665"/>
      <c r="U26" s="665"/>
      <c r="V26" s="665"/>
    </row>
    <row r="27" spans="1:22">
      <c r="C27" s="665"/>
      <c r="D27" s="665"/>
      <c r="E27" s="665"/>
      <c r="F27" s="665"/>
      <c r="G27" s="665"/>
      <c r="H27" s="665"/>
      <c r="I27" s="665"/>
      <c r="J27" s="665"/>
      <c r="K27" s="665"/>
      <c r="L27" s="665"/>
      <c r="M27" s="665"/>
      <c r="N27" s="665"/>
      <c r="O27" s="665"/>
      <c r="P27" s="665"/>
      <c r="Q27" s="665"/>
      <c r="R27" s="665"/>
      <c r="S27" s="665"/>
      <c r="T27" s="665"/>
      <c r="U27" s="665"/>
      <c r="V27" s="665"/>
    </row>
    <row r="28" spans="1:22">
      <c r="C28" s="665"/>
      <c r="D28" s="665"/>
      <c r="E28" s="665"/>
      <c r="F28" s="665"/>
      <c r="G28" s="665"/>
      <c r="H28" s="665"/>
      <c r="I28" s="665"/>
      <c r="J28" s="665"/>
      <c r="K28" s="665"/>
      <c r="L28" s="665"/>
      <c r="M28" s="665"/>
      <c r="N28" s="665"/>
      <c r="O28" s="665"/>
      <c r="P28" s="665"/>
      <c r="Q28" s="665"/>
      <c r="R28" s="665"/>
      <c r="S28" s="665"/>
      <c r="T28" s="665"/>
      <c r="U28" s="665"/>
      <c r="V28" s="665"/>
    </row>
    <row r="29" spans="1:22">
      <c r="C29" s="665"/>
      <c r="D29" s="665"/>
      <c r="E29" s="665"/>
      <c r="F29" s="665"/>
      <c r="G29" s="665"/>
      <c r="H29" s="665"/>
      <c r="I29" s="665"/>
      <c r="J29" s="665"/>
      <c r="K29" s="665"/>
      <c r="L29" s="665"/>
      <c r="M29" s="665"/>
      <c r="N29" s="665"/>
      <c r="O29" s="665"/>
      <c r="P29" s="665"/>
      <c r="Q29" s="665"/>
      <c r="R29" s="665"/>
      <c r="S29" s="665"/>
      <c r="T29" s="665"/>
      <c r="U29" s="665"/>
      <c r="V29" s="665"/>
    </row>
    <row r="30" spans="1:22">
      <c r="C30" s="665"/>
      <c r="D30" s="665"/>
      <c r="E30" s="665"/>
      <c r="F30" s="665"/>
      <c r="G30" s="665"/>
      <c r="H30" s="665"/>
      <c r="I30" s="665"/>
      <c r="J30" s="665"/>
      <c r="K30" s="665"/>
      <c r="L30" s="665"/>
      <c r="M30" s="665"/>
      <c r="N30" s="665"/>
      <c r="O30" s="665"/>
      <c r="P30" s="665"/>
      <c r="Q30" s="665"/>
      <c r="R30" s="665"/>
      <c r="S30" s="665"/>
      <c r="T30" s="665"/>
      <c r="U30" s="665"/>
      <c r="V30" s="665"/>
    </row>
    <row r="31" spans="1:22">
      <c r="C31" s="665"/>
      <c r="D31" s="665"/>
      <c r="E31" s="665"/>
      <c r="F31" s="665"/>
      <c r="G31" s="665"/>
      <c r="H31" s="665"/>
      <c r="I31" s="665"/>
      <c r="J31" s="665"/>
      <c r="K31" s="665"/>
      <c r="L31" s="665"/>
      <c r="M31" s="665"/>
      <c r="N31" s="665"/>
      <c r="O31" s="665"/>
      <c r="P31" s="665"/>
      <c r="Q31" s="665"/>
      <c r="R31" s="665"/>
      <c r="S31" s="665"/>
      <c r="T31" s="665"/>
      <c r="U31" s="665"/>
      <c r="V31" s="665"/>
    </row>
    <row r="32" spans="1:22">
      <c r="C32" s="665"/>
      <c r="D32" s="665"/>
      <c r="E32" s="665"/>
      <c r="F32" s="665"/>
      <c r="G32" s="665"/>
      <c r="H32" s="665"/>
      <c r="I32" s="665"/>
      <c r="J32" s="665"/>
      <c r="K32" s="665"/>
      <c r="L32" s="665"/>
      <c r="M32" s="665"/>
      <c r="N32" s="665"/>
      <c r="O32" s="665"/>
      <c r="P32" s="665"/>
      <c r="Q32" s="665"/>
      <c r="R32" s="665"/>
      <c r="S32" s="665"/>
      <c r="T32" s="665"/>
      <c r="U32" s="665"/>
      <c r="V32" s="665"/>
    </row>
    <row r="33" spans="3:22">
      <c r="C33" s="665"/>
      <c r="D33" s="665"/>
      <c r="E33" s="665"/>
      <c r="F33" s="665"/>
      <c r="G33" s="665"/>
      <c r="H33" s="665"/>
      <c r="I33" s="665"/>
      <c r="J33" s="665"/>
      <c r="K33" s="665"/>
      <c r="L33" s="665"/>
      <c r="M33" s="665"/>
      <c r="N33" s="665"/>
      <c r="O33" s="665"/>
      <c r="P33" s="665"/>
      <c r="Q33" s="665"/>
      <c r="R33" s="665"/>
      <c r="S33" s="665"/>
      <c r="T33" s="665"/>
      <c r="U33" s="665"/>
      <c r="V33" s="665"/>
    </row>
    <row r="34" spans="3:22">
      <c r="C34" s="665"/>
      <c r="D34" s="665"/>
      <c r="E34" s="665"/>
      <c r="F34" s="665"/>
      <c r="G34" s="665"/>
      <c r="H34" s="665"/>
      <c r="I34" s="665"/>
      <c r="J34" s="665"/>
      <c r="K34" s="665"/>
      <c r="L34" s="665"/>
      <c r="M34" s="665"/>
      <c r="N34" s="665"/>
      <c r="O34" s="665"/>
      <c r="P34" s="665"/>
      <c r="Q34" s="665"/>
      <c r="R34" s="665"/>
      <c r="S34" s="665"/>
      <c r="T34" s="665"/>
      <c r="U34" s="665"/>
      <c r="V34" s="665"/>
    </row>
    <row r="35" spans="3:22">
      <c r="C35" s="665"/>
      <c r="D35" s="665"/>
      <c r="E35" s="665"/>
      <c r="F35" s="665"/>
      <c r="G35" s="665"/>
      <c r="H35" s="665"/>
      <c r="I35" s="665"/>
      <c r="J35" s="665"/>
      <c r="K35" s="665"/>
      <c r="L35" s="665"/>
      <c r="M35" s="665"/>
      <c r="N35" s="665"/>
      <c r="O35" s="665"/>
      <c r="P35" s="665"/>
      <c r="Q35" s="665"/>
      <c r="R35" s="665"/>
      <c r="S35" s="665"/>
      <c r="T35" s="665"/>
      <c r="U35" s="665"/>
      <c r="V35" s="665"/>
    </row>
    <row r="36" spans="3:22">
      <c r="C36" s="665"/>
      <c r="D36" s="665"/>
      <c r="E36" s="665"/>
      <c r="F36" s="665"/>
      <c r="G36" s="665"/>
      <c r="H36" s="665"/>
      <c r="I36" s="665"/>
      <c r="J36" s="665"/>
      <c r="K36" s="665"/>
      <c r="L36" s="665"/>
      <c r="M36" s="665"/>
      <c r="N36" s="665"/>
      <c r="O36" s="665"/>
      <c r="P36" s="665"/>
      <c r="Q36" s="665"/>
      <c r="R36" s="665"/>
      <c r="S36" s="665"/>
      <c r="T36" s="665"/>
      <c r="U36" s="665"/>
      <c r="V36" s="665"/>
    </row>
    <row r="37" spans="3:22">
      <c r="C37" s="665"/>
      <c r="D37" s="665"/>
      <c r="E37" s="665"/>
      <c r="F37" s="665"/>
      <c r="G37" s="665"/>
      <c r="H37" s="665"/>
      <c r="I37" s="665"/>
      <c r="J37" s="665"/>
      <c r="K37" s="665"/>
      <c r="L37" s="665"/>
      <c r="M37" s="665"/>
      <c r="N37" s="665"/>
      <c r="O37" s="665"/>
      <c r="P37" s="665"/>
      <c r="Q37" s="665"/>
      <c r="R37" s="665"/>
      <c r="S37" s="665"/>
      <c r="T37" s="665"/>
      <c r="U37" s="665"/>
      <c r="V37" s="665"/>
    </row>
    <row r="38" spans="3:22">
      <c r="C38" s="665"/>
      <c r="D38" s="665"/>
      <c r="E38" s="665"/>
      <c r="F38" s="665"/>
      <c r="G38" s="665"/>
      <c r="H38" s="665"/>
      <c r="I38" s="665"/>
      <c r="J38" s="665"/>
      <c r="K38" s="665"/>
      <c r="L38" s="665"/>
      <c r="M38" s="665"/>
      <c r="N38" s="665"/>
      <c r="O38" s="665"/>
      <c r="P38" s="665"/>
      <c r="Q38" s="665"/>
      <c r="R38" s="665"/>
      <c r="S38" s="665"/>
      <c r="T38" s="665"/>
      <c r="U38" s="665"/>
      <c r="V38" s="665"/>
    </row>
    <row r="39" spans="3:22">
      <c r="C39" s="665"/>
      <c r="D39" s="665"/>
      <c r="E39" s="665"/>
      <c r="F39" s="665"/>
      <c r="G39" s="665"/>
      <c r="H39" s="665"/>
      <c r="I39" s="665"/>
      <c r="J39" s="665"/>
      <c r="K39" s="665"/>
      <c r="L39" s="665"/>
      <c r="M39" s="665"/>
      <c r="N39" s="665"/>
      <c r="O39" s="665"/>
      <c r="P39" s="665"/>
      <c r="Q39" s="665"/>
      <c r="R39" s="665"/>
      <c r="S39" s="665"/>
      <c r="T39" s="665"/>
      <c r="U39" s="665"/>
      <c r="V39" s="665"/>
    </row>
    <row r="40" spans="3:22">
      <c r="C40" s="665"/>
      <c r="D40" s="665"/>
      <c r="E40" s="665"/>
      <c r="F40" s="665"/>
      <c r="G40" s="665"/>
      <c r="H40" s="665"/>
      <c r="I40" s="665"/>
      <c r="J40" s="665"/>
      <c r="K40" s="665"/>
      <c r="L40" s="665"/>
      <c r="M40" s="665"/>
      <c r="N40" s="665"/>
      <c r="O40" s="665"/>
      <c r="P40" s="665"/>
      <c r="Q40" s="665"/>
      <c r="R40" s="665"/>
      <c r="S40" s="665"/>
      <c r="T40" s="665"/>
      <c r="U40" s="665"/>
      <c r="V40" s="665"/>
    </row>
    <row r="41" spans="3:22">
      <c r="C41" s="665"/>
      <c r="D41" s="665"/>
      <c r="E41" s="665"/>
      <c r="F41" s="665"/>
      <c r="G41" s="665"/>
      <c r="H41" s="665"/>
      <c r="I41" s="665"/>
      <c r="J41" s="665"/>
      <c r="K41" s="665"/>
      <c r="L41" s="665"/>
      <c r="M41" s="665"/>
      <c r="N41" s="665"/>
      <c r="O41" s="665"/>
      <c r="P41" s="665"/>
      <c r="Q41" s="665"/>
      <c r="R41" s="665"/>
      <c r="S41" s="665"/>
      <c r="T41" s="665"/>
      <c r="U41" s="665"/>
      <c r="V41" s="665"/>
    </row>
    <row r="42" spans="3:22">
      <c r="C42" s="665"/>
      <c r="D42" s="665"/>
      <c r="E42" s="665"/>
      <c r="F42" s="665"/>
      <c r="G42" s="665"/>
      <c r="H42" s="665"/>
      <c r="I42" s="665"/>
      <c r="J42" s="665"/>
      <c r="K42" s="665"/>
      <c r="L42" s="665"/>
      <c r="M42" s="665"/>
      <c r="N42" s="665"/>
      <c r="O42" s="665"/>
      <c r="P42" s="665"/>
      <c r="Q42" s="665"/>
      <c r="R42" s="665"/>
      <c r="S42" s="665"/>
      <c r="T42" s="665"/>
      <c r="U42" s="665"/>
      <c r="V42" s="665"/>
    </row>
    <row r="43" spans="3:22">
      <c r="C43" s="665"/>
      <c r="D43" s="665"/>
      <c r="E43" s="665"/>
      <c r="F43" s="665"/>
      <c r="G43" s="665"/>
      <c r="H43" s="665"/>
      <c r="I43" s="665"/>
      <c r="J43" s="665"/>
      <c r="K43" s="665"/>
      <c r="L43" s="665"/>
      <c r="M43" s="665"/>
      <c r="N43" s="665"/>
      <c r="O43" s="665"/>
      <c r="P43" s="665"/>
      <c r="Q43" s="665"/>
      <c r="R43" s="665"/>
      <c r="S43" s="665"/>
      <c r="T43" s="665"/>
      <c r="U43" s="665"/>
      <c r="V43" s="665"/>
    </row>
    <row r="44" spans="3:22">
      <c r="C44" s="665"/>
      <c r="D44" s="665"/>
      <c r="E44" s="665"/>
      <c r="F44" s="665"/>
      <c r="G44" s="665"/>
      <c r="H44" s="665"/>
      <c r="I44" s="665"/>
      <c r="J44" s="665"/>
      <c r="K44" s="665"/>
      <c r="L44" s="665"/>
      <c r="M44" s="665"/>
      <c r="N44" s="665"/>
      <c r="O44" s="665"/>
      <c r="P44" s="665"/>
      <c r="Q44" s="665"/>
      <c r="R44" s="665"/>
      <c r="S44" s="665"/>
      <c r="T44" s="665"/>
      <c r="U44" s="665"/>
      <c r="V44" s="665"/>
    </row>
    <row r="45" spans="3:22">
      <c r="C45" s="665"/>
      <c r="D45" s="665"/>
      <c r="E45" s="665"/>
      <c r="F45" s="665"/>
      <c r="G45" s="665"/>
      <c r="H45" s="665"/>
      <c r="I45" s="665"/>
      <c r="J45" s="665"/>
      <c r="K45" s="665"/>
      <c r="L45" s="665"/>
      <c r="M45" s="665"/>
      <c r="N45" s="665"/>
      <c r="O45" s="665"/>
      <c r="P45" s="665"/>
      <c r="Q45" s="665"/>
      <c r="R45" s="665"/>
      <c r="S45" s="665"/>
      <c r="T45" s="665"/>
      <c r="U45" s="665"/>
      <c r="V45" s="665"/>
    </row>
    <row r="46" spans="3:22">
      <c r="C46" s="665"/>
      <c r="D46" s="665"/>
      <c r="E46" s="665"/>
      <c r="F46" s="665"/>
      <c r="G46" s="665"/>
      <c r="H46" s="665"/>
      <c r="I46" s="665"/>
      <c r="J46" s="665"/>
      <c r="K46" s="665"/>
      <c r="L46" s="665"/>
      <c r="M46" s="665"/>
      <c r="N46" s="665"/>
      <c r="O46" s="665"/>
      <c r="P46" s="665"/>
      <c r="Q46" s="665"/>
      <c r="R46" s="665"/>
      <c r="S46" s="665"/>
      <c r="T46" s="665"/>
      <c r="U46" s="665"/>
      <c r="V46" s="665"/>
    </row>
    <row r="47" spans="3:22">
      <c r="C47" s="665"/>
      <c r="D47" s="665"/>
      <c r="E47" s="665"/>
      <c r="F47" s="665"/>
      <c r="G47" s="665"/>
      <c r="H47" s="665"/>
      <c r="I47" s="665"/>
      <c r="J47" s="665"/>
      <c r="K47" s="665"/>
      <c r="L47" s="665"/>
      <c r="M47" s="665"/>
      <c r="N47" s="665"/>
      <c r="O47" s="665"/>
      <c r="P47" s="665"/>
      <c r="Q47" s="665"/>
      <c r="R47" s="665"/>
      <c r="S47" s="665"/>
      <c r="T47" s="665"/>
      <c r="U47" s="665"/>
      <c r="V47" s="665"/>
    </row>
    <row r="48" spans="3:22">
      <c r="C48" s="665"/>
      <c r="D48" s="665"/>
      <c r="E48" s="665"/>
      <c r="F48" s="665"/>
      <c r="G48" s="665"/>
      <c r="H48" s="665"/>
      <c r="I48" s="665"/>
      <c r="J48" s="665"/>
      <c r="K48" s="665"/>
      <c r="L48" s="665"/>
      <c r="M48" s="665"/>
      <c r="N48" s="665"/>
      <c r="O48" s="665"/>
      <c r="P48" s="665"/>
      <c r="Q48" s="665"/>
      <c r="R48" s="665"/>
      <c r="S48" s="665"/>
      <c r="T48" s="665"/>
      <c r="U48" s="665"/>
      <c r="V48" s="665"/>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I28"/>
  <sheetViews>
    <sheetView zoomScale="130" zoomScaleNormal="130" workbookViewId="0">
      <pane xSplit="1" ySplit="7" topLeftCell="C13" activePane="bottomRight" state="frozen"/>
      <selection activeCell="L18" sqref="L18"/>
      <selection pane="topRight" activeCell="L18" sqref="L18"/>
      <selection pane="bottomLeft" activeCell="L18" sqref="L18"/>
      <selection pane="bottomRight" activeCell="J18" sqref="J18"/>
    </sheetView>
  </sheetViews>
  <sheetFormatPr defaultColWidth="9.21875" defaultRowHeight="13.8"/>
  <cols>
    <col min="1" max="1" width="10.5546875" style="1" bestFit="1" customWidth="1"/>
    <col min="2" max="2" width="101.77734375" style="1" customWidth="1"/>
    <col min="3" max="3" width="13.77734375" style="1" customWidth="1"/>
    <col min="4" max="4" width="14.77734375" style="1" bestFit="1" customWidth="1"/>
    <col min="5" max="5" width="17.77734375" style="1" customWidth="1"/>
    <col min="6" max="6" width="15.77734375" style="1" customWidth="1"/>
    <col min="7" max="7" width="17.44140625" style="1" customWidth="1"/>
    <col min="8" max="8" width="15.21875" style="1" customWidth="1"/>
    <col min="9" max="16384" width="9.21875" style="8"/>
  </cols>
  <sheetData>
    <row r="1" spans="1:9">
      <c r="A1" s="1" t="s">
        <v>97</v>
      </c>
      <c r="B1" s="1" t="str">
        <f>Info!C2</f>
        <v>სს სილქ ბანკი</v>
      </c>
    </row>
    <row r="2" spans="1:9">
      <c r="A2" s="1" t="s">
        <v>98</v>
      </c>
      <c r="B2" s="620">
        <f>'1. key ratios'!B2</f>
        <v>45930</v>
      </c>
    </row>
    <row r="4" spans="1:9" ht="14.4" thickBot="1">
      <c r="A4" s="1" t="s">
        <v>250</v>
      </c>
      <c r="B4" s="22" t="s">
        <v>284</v>
      </c>
    </row>
    <row r="5" spans="1:9">
      <c r="A5" s="50"/>
      <c r="B5" s="78"/>
      <c r="C5" s="82" t="s">
        <v>0</v>
      </c>
      <c r="D5" s="82" t="s">
        <v>1</v>
      </c>
      <c r="E5" s="82" t="s">
        <v>2</v>
      </c>
      <c r="F5" s="82" t="s">
        <v>3</v>
      </c>
      <c r="G5" s="158" t="s">
        <v>4</v>
      </c>
      <c r="H5" s="83" t="s">
        <v>5</v>
      </c>
      <c r="I5" s="18"/>
    </row>
    <row r="6" spans="1:9" ht="15" customHeight="1">
      <c r="A6" s="77"/>
      <c r="B6" s="16"/>
      <c r="C6" s="776" t="s">
        <v>276</v>
      </c>
      <c r="D6" s="787" t="s">
        <v>297</v>
      </c>
      <c r="E6" s="788"/>
      <c r="F6" s="776" t="s">
        <v>303</v>
      </c>
      <c r="G6" s="776" t="s">
        <v>304</v>
      </c>
      <c r="H6" s="785" t="s">
        <v>278</v>
      </c>
      <c r="I6" s="18"/>
    </row>
    <row r="7" spans="1:9" ht="69">
      <c r="A7" s="77"/>
      <c r="B7" s="16"/>
      <c r="C7" s="777"/>
      <c r="D7" s="161" t="s">
        <v>279</v>
      </c>
      <c r="E7" s="161" t="s">
        <v>277</v>
      </c>
      <c r="F7" s="777"/>
      <c r="G7" s="777"/>
      <c r="H7" s="786"/>
      <c r="I7" s="18"/>
    </row>
    <row r="8" spans="1:9">
      <c r="A8" s="44">
        <v>1</v>
      </c>
      <c r="B8" s="85" t="s">
        <v>123</v>
      </c>
      <c r="C8" s="148">
        <v>20100083.116620496</v>
      </c>
      <c r="D8" s="148"/>
      <c r="E8" s="148"/>
      <c r="F8" s="148">
        <v>3096339.1399999969</v>
      </c>
      <c r="G8" s="157">
        <v>3096339.1399999969</v>
      </c>
      <c r="H8" s="164">
        <f>G8/(C8+E8)</f>
        <v>0.15404608637860182</v>
      </c>
    </row>
    <row r="9" spans="1:9" ht="15" customHeight="1">
      <c r="A9" s="44">
        <v>2</v>
      </c>
      <c r="B9" s="85" t="s">
        <v>124</v>
      </c>
      <c r="C9" s="148">
        <v>0</v>
      </c>
      <c r="D9" s="148"/>
      <c r="E9" s="148"/>
      <c r="F9" s="148">
        <v>0</v>
      </c>
      <c r="G9" s="157">
        <v>0</v>
      </c>
      <c r="H9" s="164" t="e">
        <f t="shared" ref="H9:H21" si="0">G9/(C9+E9)</f>
        <v>#DIV/0!</v>
      </c>
    </row>
    <row r="10" spans="1:9">
      <c r="A10" s="44">
        <v>3</v>
      </c>
      <c r="B10" s="85" t="s">
        <v>125</v>
      </c>
      <c r="C10" s="148">
        <v>0</v>
      </c>
      <c r="D10" s="148"/>
      <c r="E10" s="148"/>
      <c r="F10" s="148">
        <v>0</v>
      </c>
      <c r="G10" s="157">
        <v>0</v>
      </c>
      <c r="H10" s="164" t="e">
        <f t="shared" si="0"/>
        <v>#DIV/0!</v>
      </c>
    </row>
    <row r="11" spans="1:9">
      <c r="A11" s="44">
        <v>4</v>
      </c>
      <c r="B11" s="85" t="s">
        <v>126</v>
      </c>
      <c r="C11" s="148">
        <v>0</v>
      </c>
      <c r="D11" s="148"/>
      <c r="E11" s="148"/>
      <c r="F11" s="148">
        <v>0</v>
      </c>
      <c r="G11" s="157">
        <v>0</v>
      </c>
      <c r="H11" s="164" t="e">
        <f t="shared" si="0"/>
        <v>#DIV/0!</v>
      </c>
    </row>
    <row r="12" spans="1:9">
      <c r="A12" s="44">
        <v>5</v>
      </c>
      <c r="B12" s="85" t="s">
        <v>912</v>
      </c>
      <c r="C12" s="148">
        <v>0</v>
      </c>
      <c r="D12" s="148"/>
      <c r="E12" s="148"/>
      <c r="F12" s="148">
        <v>0</v>
      </c>
      <c r="G12" s="157">
        <v>0</v>
      </c>
      <c r="H12" s="164" t="e">
        <f t="shared" si="0"/>
        <v>#DIV/0!</v>
      </c>
    </row>
    <row r="13" spans="1:9">
      <c r="A13" s="44">
        <v>6</v>
      </c>
      <c r="B13" s="85" t="s">
        <v>127</v>
      </c>
      <c r="C13" s="148">
        <v>33902461.669999979</v>
      </c>
      <c r="D13" s="148"/>
      <c r="E13" s="148"/>
      <c r="F13" s="148">
        <v>33500036.085999969</v>
      </c>
      <c r="G13" s="157">
        <v>33500036.085999969</v>
      </c>
      <c r="H13" s="164">
        <f t="shared" si="0"/>
        <v>0.9881299007748422</v>
      </c>
    </row>
    <row r="14" spans="1:9">
      <c r="A14" s="44">
        <v>7</v>
      </c>
      <c r="B14" s="85" t="s">
        <v>71</v>
      </c>
      <c r="C14" s="148">
        <v>35502076.920000002</v>
      </c>
      <c r="D14" s="148">
        <v>17674223.978700712</v>
      </c>
      <c r="E14" s="148">
        <v>425172.37673829147</v>
      </c>
      <c r="F14" s="148">
        <v>35502076.920000002</v>
      </c>
      <c r="G14" s="157">
        <v>34220925.609999999</v>
      </c>
      <c r="H14" s="164">
        <f>G14/(C14+E14)</f>
        <v>0.95250614171307546</v>
      </c>
    </row>
    <row r="15" spans="1:9">
      <c r="A15" s="44">
        <v>8</v>
      </c>
      <c r="B15" s="85" t="s">
        <v>72</v>
      </c>
      <c r="C15" s="148">
        <v>63692628.759999998</v>
      </c>
      <c r="D15" s="148"/>
      <c r="E15" s="148"/>
      <c r="F15" s="148">
        <v>47769471.57</v>
      </c>
      <c r="G15" s="157">
        <v>47443296.810000002</v>
      </c>
      <c r="H15" s="164">
        <f t="shared" si="0"/>
        <v>0.74487892451057325</v>
      </c>
    </row>
    <row r="16" spans="1:9">
      <c r="A16" s="44">
        <v>9</v>
      </c>
      <c r="B16" s="85" t="s">
        <v>913</v>
      </c>
      <c r="C16" s="148">
        <v>0</v>
      </c>
      <c r="D16" s="148"/>
      <c r="E16" s="148"/>
      <c r="F16" s="148">
        <v>0</v>
      </c>
      <c r="G16" s="157">
        <v>0</v>
      </c>
      <c r="H16" s="164" t="e">
        <f t="shared" si="0"/>
        <v>#DIV/0!</v>
      </c>
    </row>
    <row r="17" spans="1:8">
      <c r="A17" s="44">
        <v>10</v>
      </c>
      <c r="B17" s="85" t="s">
        <v>67</v>
      </c>
      <c r="C17" s="148">
        <v>2497439.19</v>
      </c>
      <c r="D17" s="148"/>
      <c r="E17" s="148"/>
      <c r="F17" s="148">
        <v>2497439.19</v>
      </c>
      <c r="G17" s="157">
        <v>2497439.19</v>
      </c>
      <c r="H17" s="164">
        <f t="shared" si="0"/>
        <v>1</v>
      </c>
    </row>
    <row r="18" spans="1:8">
      <c r="A18" s="44">
        <v>11</v>
      </c>
      <c r="B18" s="85" t="s">
        <v>68</v>
      </c>
      <c r="C18" s="148">
        <v>0</v>
      </c>
      <c r="D18" s="148"/>
      <c r="E18" s="148"/>
      <c r="F18" s="148">
        <v>0</v>
      </c>
      <c r="G18" s="157">
        <v>0</v>
      </c>
      <c r="H18" s="164" t="e">
        <f t="shared" si="0"/>
        <v>#DIV/0!</v>
      </c>
    </row>
    <row r="19" spans="1:8">
      <c r="A19" s="44">
        <v>12</v>
      </c>
      <c r="B19" s="85" t="s">
        <v>69</v>
      </c>
      <c r="C19" s="148">
        <v>0</v>
      </c>
      <c r="D19" s="148"/>
      <c r="E19" s="148"/>
      <c r="F19" s="148">
        <v>0</v>
      </c>
      <c r="G19" s="157">
        <v>0</v>
      </c>
      <c r="H19" s="164" t="e">
        <f t="shared" si="0"/>
        <v>#DIV/0!</v>
      </c>
    </row>
    <row r="20" spans="1:8">
      <c r="A20" s="44">
        <v>13</v>
      </c>
      <c r="B20" s="85" t="s">
        <v>70</v>
      </c>
      <c r="C20" s="148">
        <v>0</v>
      </c>
      <c r="D20" s="148"/>
      <c r="E20" s="148"/>
      <c r="F20" s="148">
        <v>0</v>
      </c>
      <c r="G20" s="157">
        <v>0</v>
      </c>
      <c r="H20" s="164" t="e">
        <f t="shared" si="0"/>
        <v>#DIV/0!</v>
      </c>
    </row>
    <row r="21" spans="1:8">
      <c r="A21" s="44">
        <v>14</v>
      </c>
      <c r="B21" s="85" t="s">
        <v>143</v>
      </c>
      <c r="C21" s="148">
        <v>31322503.025168013</v>
      </c>
      <c r="D21" s="148"/>
      <c r="E21" s="148"/>
      <c r="F21" s="148">
        <v>25797179.98516801</v>
      </c>
      <c r="G21" s="157">
        <v>25726618.25516801</v>
      </c>
      <c r="H21" s="164">
        <f t="shared" si="0"/>
        <v>0.82134618151353866</v>
      </c>
    </row>
    <row r="22" spans="1:8" ht="14.4" thickBot="1">
      <c r="A22" s="79"/>
      <c r="B22" s="84" t="s">
        <v>66</v>
      </c>
      <c r="C22" s="149">
        <f>SUM(C8:C21)</f>
        <v>187017192.68178847</v>
      </c>
      <c r="D22" s="149">
        <f>SUM(D8:D21)</f>
        <v>17674223.978700712</v>
      </c>
      <c r="E22" s="149">
        <f>SUM(E8:E21)</f>
        <v>425172.37673829147</v>
      </c>
      <c r="F22" s="149">
        <f>SUM(F8:F21)</f>
        <v>148162542.89116797</v>
      </c>
      <c r="G22" s="149">
        <f>SUM(G8:G21)</f>
        <v>146484655.09116799</v>
      </c>
      <c r="H22" s="165">
        <f>G22/(C22+E22)</f>
        <v>0.7814917137085301</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173"/>
  <sheetViews>
    <sheetView zoomScale="80" zoomScaleNormal="80" workbookViewId="0">
      <pane xSplit="2" ySplit="6" topLeftCell="C7" activePane="bottomRight" state="frozen"/>
      <selection pane="topRight" activeCell="C1" sqref="C1"/>
      <selection pane="bottomLeft" activeCell="A6" sqref="A6"/>
      <selection pane="bottomRight" activeCell="M19" sqref="M19"/>
    </sheetView>
  </sheetViews>
  <sheetFormatPr defaultColWidth="9.21875" defaultRowHeight="13.8"/>
  <cols>
    <col min="1" max="1" width="10.5546875" style="1" bestFit="1" customWidth="1"/>
    <col min="2" max="2" width="104.21875" style="1" customWidth="1"/>
    <col min="3" max="3" width="14.21875" style="1" customWidth="1"/>
    <col min="4" max="4" width="12.77734375" style="1" customWidth="1"/>
    <col min="5" max="5" width="14.21875" style="1" customWidth="1"/>
    <col min="6" max="11" width="12.77734375" style="1" customWidth="1"/>
    <col min="12" max="16384" width="9.21875" style="1"/>
  </cols>
  <sheetData>
    <row r="1" spans="1:11">
      <c r="A1" s="1" t="s">
        <v>97</v>
      </c>
      <c r="B1" s="1" t="str">
        <f>Info!C2</f>
        <v>სს სილქ ბანკი</v>
      </c>
    </row>
    <row r="2" spans="1:11">
      <c r="A2" s="1" t="s">
        <v>98</v>
      </c>
      <c r="B2" s="620">
        <f>'1. key ratios'!B2</f>
        <v>45930</v>
      </c>
    </row>
    <row r="4" spans="1:11" ht="14.4" thickBot="1">
      <c r="A4" s="1" t="s">
        <v>340</v>
      </c>
      <c r="B4" s="22" t="s">
        <v>339</v>
      </c>
    </row>
    <row r="5" spans="1:11" ht="30" customHeight="1">
      <c r="A5" s="792"/>
      <c r="B5" s="793"/>
      <c r="C5" s="790" t="s">
        <v>372</v>
      </c>
      <c r="D5" s="790"/>
      <c r="E5" s="790"/>
      <c r="F5" s="790" t="s">
        <v>373</v>
      </c>
      <c r="G5" s="790"/>
      <c r="H5" s="790"/>
      <c r="I5" s="790" t="s">
        <v>374</v>
      </c>
      <c r="J5" s="790"/>
      <c r="K5" s="791"/>
    </row>
    <row r="6" spans="1:11">
      <c r="A6" s="192"/>
      <c r="B6" s="193"/>
      <c r="C6" s="194" t="s">
        <v>26</v>
      </c>
      <c r="D6" s="194" t="s">
        <v>79</v>
      </c>
      <c r="E6" s="194" t="s">
        <v>66</v>
      </c>
      <c r="F6" s="194" t="s">
        <v>26</v>
      </c>
      <c r="G6" s="194" t="s">
        <v>79</v>
      </c>
      <c r="H6" s="194" t="s">
        <v>66</v>
      </c>
      <c r="I6" s="194" t="s">
        <v>26</v>
      </c>
      <c r="J6" s="194" t="s">
        <v>79</v>
      </c>
      <c r="K6" s="196" t="s">
        <v>66</v>
      </c>
    </row>
    <row r="7" spans="1:11">
      <c r="A7" s="197" t="s">
        <v>310</v>
      </c>
      <c r="B7" s="191"/>
      <c r="C7" s="191"/>
      <c r="D7" s="191"/>
      <c r="E7" s="191"/>
      <c r="F7" s="191"/>
      <c r="G7" s="191"/>
      <c r="H7" s="191"/>
      <c r="I7" s="191"/>
      <c r="J7" s="191"/>
      <c r="K7" s="198"/>
    </row>
    <row r="8" spans="1:11">
      <c r="A8" s="190">
        <v>1</v>
      </c>
      <c r="B8" s="173" t="s">
        <v>310</v>
      </c>
      <c r="C8" s="171"/>
      <c r="D8" s="171"/>
      <c r="E8" s="171"/>
      <c r="F8" s="174">
        <v>18197144.810000002</v>
      </c>
      <c r="G8" s="174">
        <v>29489216.620000001</v>
      </c>
      <c r="H8" s="174">
        <v>47686361.430000007</v>
      </c>
      <c r="I8" s="174">
        <v>15672890.200000001</v>
      </c>
      <c r="J8" s="174">
        <v>8631818.5199999996</v>
      </c>
      <c r="K8" s="180">
        <v>24304708.719999999</v>
      </c>
    </row>
    <row r="9" spans="1:11">
      <c r="A9" s="197" t="s">
        <v>311</v>
      </c>
      <c r="B9" s="191"/>
      <c r="C9" s="191"/>
      <c r="D9" s="191"/>
      <c r="E9" s="191"/>
      <c r="F9" s="191"/>
      <c r="G9" s="191"/>
      <c r="H9" s="191"/>
      <c r="I9" s="191"/>
      <c r="J9" s="191"/>
      <c r="K9" s="198"/>
    </row>
    <row r="10" spans="1:11">
      <c r="A10" s="199">
        <v>2</v>
      </c>
      <c r="B10" s="175" t="s">
        <v>312</v>
      </c>
      <c r="C10" s="391">
        <v>24344425.130000003</v>
      </c>
      <c r="D10" s="683">
        <v>14022981.059999999</v>
      </c>
      <c r="E10" s="683">
        <v>38367406.189999998</v>
      </c>
      <c r="F10" s="683">
        <v>1229522.3557500003</v>
      </c>
      <c r="G10" s="683">
        <v>1161413.3809999998</v>
      </c>
      <c r="H10" s="683">
        <v>2390935.7367500002</v>
      </c>
      <c r="I10" s="683">
        <v>247659.12750000003</v>
      </c>
      <c r="J10" s="683">
        <v>204633.3665</v>
      </c>
      <c r="K10" s="684">
        <v>452292.49400000006</v>
      </c>
    </row>
    <row r="11" spans="1:11">
      <c r="A11" s="199">
        <v>3</v>
      </c>
      <c r="B11" s="175" t="s">
        <v>313</v>
      </c>
      <c r="C11" s="391">
        <v>51567259.969999991</v>
      </c>
      <c r="D11" s="683">
        <v>15199012.289999999</v>
      </c>
      <c r="E11" s="683">
        <v>66766272.25999999</v>
      </c>
      <c r="F11" s="683">
        <v>8511224.80975</v>
      </c>
      <c r="G11" s="683">
        <v>9199540.0285</v>
      </c>
      <c r="H11" s="683">
        <v>17710764.83825</v>
      </c>
      <c r="I11" s="683">
        <v>4021000.0359999998</v>
      </c>
      <c r="J11" s="683">
        <v>3312717.9270000006</v>
      </c>
      <c r="K11" s="684">
        <v>7333717.9630000005</v>
      </c>
    </row>
    <row r="12" spans="1:11">
      <c r="A12" s="199">
        <v>4</v>
      </c>
      <c r="B12" s="175" t="s">
        <v>314</v>
      </c>
      <c r="C12" s="391">
        <v>0</v>
      </c>
      <c r="D12" s="683">
        <v>0</v>
      </c>
      <c r="E12" s="683">
        <v>0</v>
      </c>
      <c r="F12" s="683">
        <v>0</v>
      </c>
      <c r="G12" s="683">
        <v>0</v>
      </c>
      <c r="H12" s="683">
        <v>0</v>
      </c>
      <c r="I12" s="683">
        <v>0</v>
      </c>
      <c r="J12" s="683">
        <v>0</v>
      </c>
      <c r="K12" s="684">
        <v>0</v>
      </c>
    </row>
    <row r="13" spans="1:11">
      <c r="A13" s="199">
        <v>5</v>
      </c>
      <c r="B13" s="175" t="s">
        <v>315</v>
      </c>
      <c r="C13" s="391">
        <v>16614650.219999999</v>
      </c>
      <c r="D13" s="683">
        <v>5690779.9999999991</v>
      </c>
      <c r="E13" s="683">
        <v>22305430.219999999</v>
      </c>
      <c r="F13" s="683">
        <v>3723539.4570999993</v>
      </c>
      <c r="G13" s="683">
        <v>696964.68225000007</v>
      </c>
      <c r="H13" s="683">
        <v>4420504.1393499989</v>
      </c>
      <c r="I13" s="683">
        <v>914439.89950000006</v>
      </c>
      <c r="J13" s="683">
        <v>289647.14300000004</v>
      </c>
      <c r="K13" s="684">
        <v>1204087.0425</v>
      </c>
    </row>
    <row r="14" spans="1:11">
      <c r="A14" s="199">
        <v>6</v>
      </c>
      <c r="B14" s="175" t="s">
        <v>330</v>
      </c>
      <c r="C14" s="391">
        <v>0</v>
      </c>
      <c r="D14" s="683">
        <v>0</v>
      </c>
      <c r="E14" s="683">
        <v>0</v>
      </c>
      <c r="F14" s="683">
        <v>0</v>
      </c>
      <c r="G14" s="683">
        <v>0</v>
      </c>
      <c r="H14" s="683">
        <v>0</v>
      </c>
      <c r="I14" s="683">
        <v>0</v>
      </c>
      <c r="J14" s="683">
        <v>0</v>
      </c>
      <c r="K14" s="684">
        <v>0</v>
      </c>
    </row>
    <row r="15" spans="1:11">
      <c r="A15" s="199">
        <v>7</v>
      </c>
      <c r="B15" s="175" t="s">
        <v>317</v>
      </c>
      <c r="C15" s="391">
        <v>5133356.629999999</v>
      </c>
      <c r="D15" s="683">
        <v>25884244.359999999</v>
      </c>
      <c r="E15" s="683">
        <v>31017600.989999998</v>
      </c>
      <c r="F15" s="683">
        <v>4074183.4799999995</v>
      </c>
      <c r="G15" s="683">
        <v>1448316.56</v>
      </c>
      <c r="H15" s="683">
        <v>5522500.0399999991</v>
      </c>
      <c r="I15" s="683">
        <v>4074183.4799999995</v>
      </c>
      <c r="J15" s="683">
        <v>1448316.56</v>
      </c>
      <c r="K15" s="684">
        <v>5522500.0399999991</v>
      </c>
    </row>
    <row r="16" spans="1:11">
      <c r="A16" s="199">
        <v>8</v>
      </c>
      <c r="B16" s="176" t="s">
        <v>318</v>
      </c>
      <c r="C16" s="391">
        <v>97659691.949999988</v>
      </c>
      <c r="D16" s="683">
        <v>60797017.709999993</v>
      </c>
      <c r="E16" s="683">
        <v>158456709.65999997</v>
      </c>
      <c r="F16" s="683">
        <v>17538470.102600001</v>
      </c>
      <c r="G16" s="683">
        <v>12506234.65175</v>
      </c>
      <c r="H16" s="683">
        <v>30044704.754349999</v>
      </c>
      <c r="I16" s="683">
        <v>9257282.5429999996</v>
      </c>
      <c r="J16" s="683">
        <v>5255314.9965000004</v>
      </c>
      <c r="K16" s="684">
        <v>14512597.5395</v>
      </c>
    </row>
    <row r="17" spans="1:11">
      <c r="A17" s="197" t="s">
        <v>319</v>
      </c>
      <c r="B17" s="191"/>
      <c r="C17" s="685"/>
      <c r="D17" s="685"/>
      <c r="E17" s="685"/>
      <c r="F17" s="685"/>
      <c r="G17" s="685"/>
      <c r="H17" s="685"/>
      <c r="I17" s="685"/>
      <c r="J17" s="685"/>
      <c r="K17" s="686"/>
    </row>
    <row r="18" spans="1:11">
      <c r="A18" s="199">
        <v>9</v>
      </c>
      <c r="B18" s="175" t="s">
        <v>320</v>
      </c>
      <c r="C18" s="391">
        <v>0</v>
      </c>
      <c r="D18" s="683">
        <v>0</v>
      </c>
      <c r="E18" s="683">
        <v>0</v>
      </c>
      <c r="F18" s="683">
        <v>0</v>
      </c>
      <c r="G18" s="683">
        <v>0</v>
      </c>
      <c r="H18" s="683">
        <v>0</v>
      </c>
      <c r="I18" s="683">
        <v>0</v>
      </c>
      <c r="J18" s="683">
        <v>0</v>
      </c>
      <c r="K18" s="684">
        <v>0</v>
      </c>
    </row>
    <row r="19" spans="1:11">
      <c r="A19" s="199">
        <v>10</v>
      </c>
      <c r="B19" s="175" t="s">
        <v>321</v>
      </c>
      <c r="C19" s="391">
        <v>85843151.5</v>
      </c>
      <c r="D19" s="683">
        <v>43592287.370000005</v>
      </c>
      <c r="E19" s="683">
        <v>129435438.87</v>
      </c>
      <c r="F19" s="683">
        <v>1697215.2050000001</v>
      </c>
      <c r="G19" s="683">
        <v>988081.23</v>
      </c>
      <c r="H19" s="683">
        <v>2685296.4350000001</v>
      </c>
      <c r="I19" s="683">
        <v>4221469.8149999995</v>
      </c>
      <c r="J19" s="683">
        <v>22325611.690000001</v>
      </c>
      <c r="K19" s="684">
        <v>26547081.505000003</v>
      </c>
    </row>
    <row r="20" spans="1:11">
      <c r="A20" s="199">
        <v>11</v>
      </c>
      <c r="B20" s="175" t="s">
        <v>322</v>
      </c>
      <c r="C20" s="391">
        <v>22200065.259999998</v>
      </c>
      <c r="D20" s="683">
        <v>2811636.3</v>
      </c>
      <c r="E20" s="683">
        <v>25011701.559999999</v>
      </c>
      <c r="F20" s="683">
        <v>541914.15</v>
      </c>
      <c r="G20" s="683">
        <v>2811636.3</v>
      </c>
      <c r="H20" s="683">
        <v>3353550.4499999997</v>
      </c>
      <c r="I20" s="683">
        <v>541914.15</v>
      </c>
      <c r="J20" s="683">
        <v>2811636.3</v>
      </c>
      <c r="K20" s="684">
        <v>3353550.4499999997</v>
      </c>
    </row>
    <row r="21" spans="1:11" ht="14.4" thickBot="1">
      <c r="A21" s="118">
        <v>12</v>
      </c>
      <c r="B21" s="200" t="s">
        <v>323</v>
      </c>
      <c r="C21" s="687">
        <v>108043216.75999999</v>
      </c>
      <c r="D21" s="688">
        <v>46403923.670000002</v>
      </c>
      <c r="E21" s="687">
        <v>154447140.43000001</v>
      </c>
      <c r="F21" s="688">
        <v>2239129.355</v>
      </c>
      <c r="G21" s="688">
        <v>3799717.53</v>
      </c>
      <c r="H21" s="688">
        <v>6038846.8849999998</v>
      </c>
      <c r="I21" s="688">
        <v>4763383.9649999999</v>
      </c>
      <c r="J21" s="688">
        <v>25137247.990000002</v>
      </c>
      <c r="K21" s="689">
        <v>29900631.955000002</v>
      </c>
    </row>
    <row r="22" spans="1:11" ht="38.25" customHeight="1" thickBot="1">
      <c r="A22" s="188"/>
      <c r="B22" s="189"/>
      <c r="C22" s="189"/>
      <c r="D22" s="189"/>
      <c r="E22" s="189"/>
      <c r="F22" s="789" t="s">
        <v>324</v>
      </c>
      <c r="G22" s="790"/>
      <c r="H22" s="790"/>
      <c r="I22" s="789" t="s">
        <v>325</v>
      </c>
      <c r="J22" s="790"/>
      <c r="K22" s="791"/>
    </row>
    <row r="23" spans="1:11">
      <c r="A23" s="181">
        <v>13</v>
      </c>
      <c r="B23" s="177" t="s">
        <v>310</v>
      </c>
      <c r="C23" s="187"/>
      <c r="D23" s="187"/>
      <c r="E23" s="187"/>
      <c r="F23" s="728">
        <v>18197144.810000002</v>
      </c>
      <c r="G23" s="728">
        <v>29489216.620000001</v>
      </c>
      <c r="H23" s="728">
        <v>47686361.430000007</v>
      </c>
      <c r="I23" s="728">
        <v>15672890.200000001</v>
      </c>
      <c r="J23" s="728">
        <v>8631818.5199999996</v>
      </c>
      <c r="K23" s="729">
        <v>24304708.719999999</v>
      </c>
    </row>
    <row r="24" spans="1:11" ht="14.4" thickBot="1">
      <c r="A24" s="182">
        <v>14</v>
      </c>
      <c r="B24" s="178" t="s">
        <v>326</v>
      </c>
      <c r="C24" s="201"/>
      <c r="D24" s="185"/>
      <c r="E24" s="186"/>
      <c r="F24" s="730">
        <v>14069818.39185</v>
      </c>
      <c r="G24" s="730">
        <v>7545103.7407499999</v>
      </c>
      <c r="H24" s="730">
        <v>24005857.869350001</v>
      </c>
      <c r="I24" s="730">
        <v>2930816.6627500001</v>
      </c>
      <c r="J24" s="730">
        <v>1379649.7082499999</v>
      </c>
      <c r="K24" s="731">
        <v>3628149.384875</v>
      </c>
    </row>
    <row r="25" spans="1:11" ht="14.4" thickBot="1">
      <c r="A25" s="183">
        <v>15</v>
      </c>
      <c r="B25" s="179" t="s">
        <v>327</v>
      </c>
      <c r="C25" s="184"/>
      <c r="D25" s="184"/>
      <c r="E25" s="184"/>
      <c r="F25" s="726">
        <v>1.293346104633502</v>
      </c>
      <c r="G25" s="726">
        <v>3.9083911412288557</v>
      </c>
      <c r="H25" s="726">
        <v>1.9864468784881295</v>
      </c>
      <c r="I25" s="726">
        <v>5.3476187709722005</v>
      </c>
      <c r="J25" s="726">
        <v>6.2565290800872386</v>
      </c>
      <c r="K25" s="727">
        <v>6.6989272330740492</v>
      </c>
    </row>
    <row r="28" spans="1:11" ht="41.4">
      <c r="B28" s="17" t="s">
        <v>371</v>
      </c>
    </row>
    <row r="52" s="928" customFormat="1"/>
    <row r="53" s="928" customFormat="1"/>
    <row r="54" s="928" customFormat="1"/>
    <row r="55" s="928" customFormat="1"/>
    <row r="56" s="928" customFormat="1"/>
    <row r="57" s="928" customFormat="1"/>
    <row r="58" s="928" customFormat="1"/>
    <row r="59" s="928" customFormat="1"/>
    <row r="60" s="928" customFormat="1"/>
    <row r="61" s="928" customFormat="1"/>
    <row r="62" s="928" customFormat="1"/>
    <row r="63" s="928" customFormat="1"/>
    <row r="64" s="928" customFormat="1"/>
    <row r="65" s="928" customFormat="1"/>
    <row r="66" s="928" customFormat="1"/>
    <row r="67" s="928" customFormat="1"/>
    <row r="68" s="928" customFormat="1"/>
    <row r="69" s="928" customFormat="1"/>
    <row r="70" s="928" customFormat="1"/>
    <row r="71" s="928" customFormat="1"/>
    <row r="72" s="928" customFormat="1"/>
    <row r="73" s="928" customFormat="1"/>
    <row r="74" s="928" customFormat="1"/>
    <row r="75" s="928" customFormat="1"/>
    <row r="76" s="928" customFormat="1"/>
    <row r="77" s="928" customFormat="1"/>
    <row r="78" s="928" customFormat="1"/>
    <row r="79" s="928" customFormat="1"/>
    <row r="80" s="928" customFormat="1"/>
    <row r="81" s="928" customFormat="1"/>
    <row r="82" s="928" customFormat="1"/>
    <row r="83" s="928" customFormat="1"/>
    <row r="84" s="928" customFormat="1"/>
    <row r="85" s="928" customFormat="1"/>
    <row r="86" s="928" customFormat="1"/>
    <row r="87" s="928" customFormat="1"/>
    <row r="88" s="928" customFormat="1"/>
    <row r="89" s="928" customFormat="1"/>
    <row r="90" s="928" customFormat="1"/>
    <row r="91" s="928" customFormat="1"/>
    <row r="92" s="928" customFormat="1"/>
    <row r="93" s="928" customFormat="1"/>
    <row r="94" s="928" customFormat="1"/>
    <row r="95" s="928" customFormat="1"/>
    <row r="96" s="928" customFormat="1"/>
    <row r="97" s="928" customFormat="1"/>
    <row r="98" s="928" customFormat="1"/>
    <row r="99" s="928" customFormat="1"/>
    <row r="100" s="928" customFormat="1"/>
    <row r="101" s="928" customFormat="1"/>
    <row r="102" s="928" customFormat="1"/>
    <row r="103" s="928" customFormat="1"/>
    <row r="104" s="928" customFormat="1"/>
    <row r="105" s="928" customFormat="1"/>
    <row r="106" s="928" customFormat="1"/>
    <row r="107" s="928" customFormat="1"/>
    <row r="108" s="928" customFormat="1"/>
    <row r="109" s="928" customFormat="1"/>
    <row r="110" s="928" customFormat="1"/>
    <row r="111" s="928" customFormat="1"/>
    <row r="112" s="928" customFormat="1"/>
    <row r="113" s="928" customFormat="1"/>
    <row r="114" s="928" customFormat="1"/>
    <row r="115" s="928" customFormat="1"/>
    <row r="116" s="928" customFormat="1"/>
    <row r="117" s="928" customFormat="1"/>
    <row r="118" s="928" customFormat="1"/>
    <row r="119" s="928" customFormat="1"/>
    <row r="120" s="928" customFormat="1"/>
    <row r="121" s="928" customFormat="1"/>
    <row r="122" s="928" customFormat="1"/>
    <row r="123" s="928" customFormat="1"/>
    <row r="124" s="928" customFormat="1"/>
    <row r="125" s="928" customFormat="1"/>
    <row r="126" s="928" customFormat="1"/>
    <row r="127" s="928" customFormat="1"/>
    <row r="128" s="928" customFormat="1"/>
    <row r="129" s="928" customFormat="1"/>
    <row r="130" s="928" customFormat="1"/>
    <row r="131" s="928" customFormat="1"/>
    <row r="132" s="928" customFormat="1"/>
    <row r="133" s="928" customFormat="1"/>
    <row r="134" s="928" customFormat="1"/>
    <row r="135" s="928" customFormat="1"/>
    <row r="136" s="928" customFormat="1"/>
    <row r="137" s="928" customFormat="1"/>
    <row r="138" s="928" customFormat="1"/>
    <row r="139" s="928" customFormat="1"/>
    <row r="140" s="928" customFormat="1"/>
    <row r="141" s="928" customFormat="1"/>
    <row r="142" s="928" customFormat="1"/>
    <row r="143" s="928" customFormat="1"/>
    <row r="144" s="928" customFormat="1"/>
    <row r="145" s="928" customFormat="1"/>
    <row r="146" s="928" customFormat="1"/>
    <row r="147" s="928" customFormat="1"/>
    <row r="148" s="928" customFormat="1"/>
    <row r="149" s="928" customFormat="1"/>
    <row r="150" s="928" customFormat="1"/>
    <row r="151" s="928" customFormat="1"/>
    <row r="152" s="928" customFormat="1"/>
    <row r="153" s="928" customFormat="1"/>
    <row r="154" s="928" customFormat="1"/>
    <row r="155" s="928" customFormat="1"/>
    <row r="156" s="928" customFormat="1"/>
    <row r="157" s="928" customFormat="1"/>
    <row r="158" s="928" customFormat="1"/>
    <row r="159" s="928" customFormat="1"/>
    <row r="160" s="928" customFormat="1"/>
    <row r="161" s="928" customFormat="1"/>
    <row r="162" s="928" customFormat="1"/>
    <row r="163" s="928" customFormat="1"/>
    <row r="164" s="928" customFormat="1"/>
    <row r="165" s="928" customFormat="1"/>
    <row r="166" s="928" customFormat="1"/>
    <row r="167" s="928" customFormat="1"/>
    <row r="168" s="928" customFormat="1"/>
    <row r="169" s="928" customFormat="1"/>
    <row r="170" s="928" customFormat="1"/>
    <row r="171" s="928" customFormat="1"/>
    <row r="172" s="928" customFormat="1"/>
    <row r="173" s="928" customFormat="1"/>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9"/>
  <sheetViews>
    <sheetView zoomScale="80" zoomScaleNormal="80" workbookViewId="0">
      <pane xSplit="1" ySplit="1" topLeftCell="B16" activePane="bottomRight" state="frozen"/>
      <selection pane="topRight" activeCell="B1" sqref="B1"/>
      <selection pane="bottomLeft" activeCell="A5" sqref="A5"/>
      <selection pane="bottomRight" activeCell="F46" sqref="F46"/>
    </sheetView>
  </sheetViews>
  <sheetFormatPr defaultColWidth="9.21875" defaultRowHeight="13.8"/>
  <cols>
    <col min="1" max="1" width="10.5546875" style="31" bestFit="1" customWidth="1"/>
    <col min="2" max="2" width="95" style="31" customWidth="1"/>
    <col min="3" max="9" width="15" style="31" customWidth="1"/>
    <col min="10" max="14" width="18.5546875" style="31" customWidth="1"/>
    <col min="15" max="17" width="18.5546875" style="8" customWidth="1"/>
    <col min="18" max="16384" width="9.21875" style="8"/>
  </cols>
  <sheetData>
    <row r="1" spans="1:17">
      <c r="A1" s="12" t="s">
        <v>97</v>
      </c>
      <c r="B1" s="31" t="str">
        <f>'14. LCR'!B1</f>
        <v>სს სილქ ბანკი</v>
      </c>
    </row>
    <row r="2" spans="1:17">
      <c r="A2" s="31" t="s">
        <v>98</v>
      </c>
      <c r="B2" s="620">
        <f>'14. LCR'!B2</f>
        <v>45930</v>
      </c>
    </row>
    <row r="3" spans="1:17">
      <c r="B3" s="8"/>
      <c r="C3" s="8"/>
      <c r="D3" s="8"/>
      <c r="E3" s="8"/>
      <c r="F3" s="8"/>
      <c r="G3" s="8"/>
      <c r="H3" s="8"/>
      <c r="I3" s="8"/>
      <c r="J3" s="8"/>
      <c r="K3" s="8"/>
      <c r="L3" s="8"/>
      <c r="M3" s="8"/>
      <c r="N3" s="8"/>
    </row>
    <row r="4" spans="1:17" ht="14.4">
      <c r="B4" s="601" t="s">
        <v>980</v>
      </c>
      <c r="C4" s="8"/>
      <c r="D4" s="8"/>
      <c r="E4" s="8"/>
      <c r="F4" s="8"/>
      <c r="G4" s="8"/>
      <c r="H4" s="8"/>
      <c r="I4" s="8"/>
      <c r="J4" s="8"/>
      <c r="K4" s="8"/>
      <c r="L4" s="8"/>
      <c r="M4" s="8"/>
      <c r="N4" s="8"/>
    </row>
    <row r="5" spans="1:17" ht="86.4">
      <c r="B5" s="602" t="s">
        <v>981</v>
      </c>
      <c r="C5" s="603" t="s">
        <v>982</v>
      </c>
      <c r="D5" s="603" t="s">
        <v>983</v>
      </c>
      <c r="E5" s="603" t="s">
        <v>984</v>
      </c>
      <c r="F5" s="603" t="s">
        <v>985</v>
      </c>
      <c r="G5" s="603" t="s">
        <v>986</v>
      </c>
      <c r="H5" s="603" t="s">
        <v>987</v>
      </c>
      <c r="I5" s="604" t="s">
        <v>988</v>
      </c>
      <c r="J5" s="605">
        <v>0.02</v>
      </c>
      <c r="K5" s="605">
        <v>0.2</v>
      </c>
      <c r="L5" s="605">
        <v>0.35</v>
      </c>
      <c r="M5" s="605">
        <v>0.5</v>
      </c>
      <c r="N5" s="605">
        <v>0.75</v>
      </c>
      <c r="O5" s="605">
        <v>1</v>
      </c>
      <c r="P5" s="605">
        <v>1.5</v>
      </c>
      <c r="Q5" s="606" t="s">
        <v>73</v>
      </c>
    </row>
    <row r="6" spans="1:17" ht="14.4">
      <c r="B6" s="607"/>
      <c r="C6" s="573">
        <f>IF(C7&gt;0,C7,IF(C8&gt;0,C8,IF(C9&gt;0,C9)))</f>
        <v>27358880</v>
      </c>
      <c r="D6" s="573">
        <f t="shared" ref="D6:Q6" si="0">IF(D7&gt;0,D7,IF(D8&gt;0,D8,IF(D9&gt;0,D9)))</f>
        <v>761867</v>
      </c>
      <c r="E6" s="573">
        <f t="shared" si="0"/>
        <v>98000</v>
      </c>
      <c r="F6" s="573">
        <f t="shared" si="0"/>
        <v>780886.99236462614</v>
      </c>
      <c r="G6" s="573">
        <f t="shared" si="0"/>
        <v>555555.43963666481</v>
      </c>
      <c r="H6" s="573"/>
      <c r="I6" s="573">
        <f t="shared" si="0"/>
        <v>1871019.4048018071</v>
      </c>
      <c r="J6" s="573" t="b">
        <f t="shared" si="0"/>
        <v>0</v>
      </c>
      <c r="K6" s="573" t="b">
        <f t="shared" si="0"/>
        <v>0</v>
      </c>
      <c r="L6" s="573" t="b">
        <f t="shared" si="0"/>
        <v>0</v>
      </c>
      <c r="M6" s="573" t="b">
        <f t="shared" si="0"/>
        <v>0</v>
      </c>
      <c r="N6" s="573" t="b">
        <f t="shared" si="0"/>
        <v>0</v>
      </c>
      <c r="O6" s="573">
        <f t="shared" si="0"/>
        <v>1871019.4048018074</v>
      </c>
      <c r="P6" s="573" t="b">
        <f t="shared" si="0"/>
        <v>0</v>
      </c>
      <c r="Q6" s="573">
        <f t="shared" si="0"/>
        <v>1871019.4048018074</v>
      </c>
    </row>
    <row r="7" spans="1:17" ht="14.4">
      <c r="B7" s="608" t="s">
        <v>976</v>
      </c>
      <c r="C7" s="573">
        <f>C11+C15+C19+C23+C27+C31</f>
        <v>27358880</v>
      </c>
      <c r="D7" s="573">
        <f t="shared" ref="D7:E7" si="1">D11+D15+D19+D23+D27+D31</f>
        <v>761867</v>
      </c>
      <c r="E7" s="573">
        <f t="shared" si="1"/>
        <v>98000</v>
      </c>
      <c r="F7" s="573">
        <f t="shared" ref="F7:G9" si="2">F11+F15+F19+F23+F27+F31</f>
        <v>780886.99236462614</v>
      </c>
      <c r="G7" s="573">
        <f t="shared" si="2"/>
        <v>555555.43963666481</v>
      </c>
      <c r="H7" s="609">
        <v>1.4</v>
      </c>
      <c r="I7" s="610">
        <f t="shared" ref="I7:I33" si="3">(F7+G7)*H7</f>
        <v>1871019.4048018071</v>
      </c>
      <c r="J7" s="573">
        <f>J11+J15+J19+J23+J27+J31</f>
        <v>0</v>
      </c>
      <c r="K7" s="573">
        <f t="shared" ref="J7:Q9" si="4">K11+K15+K19+K23+K27+K31</f>
        <v>0</v>
      </c>
      <c r="L7" s="573">
        <f t="shared" si="4"/>
        <v>0</v>
      </c>
      <c r="M7" s="573">
        <f t="shared" si="4"/>
        <v>0</v>
      </c>
      <c r="N7" s="573">
        <f t="shared" si="4"/>
        <v>0</v>
      </c>
      <c r="O7" s="573">
        <f t="shared" si="4"/>
        <v>1871019.4048018074</v>
      </c>
      <c r="P7" s="573">
        <f t="shared" si="4"/>
        <v>0</v>
      </c>
      <c r="Q7" s="573">
        <f>Q11+Q15+Q19+Q23+Q27+Q31</f>
        <v>1871019.4048018074</v>
      </c>
    </row>
    <row r="8" spans="1:17" ht="14.4">
      <c r="B8" s="608" t="s">
        <v>977</v>
      </c>
      <c r="C8" s="573">
        <f>C12+C16+C20+C24+C28+C32</f>
        <v>0</v>
      </c>
      <c r="D8" s="573">
        <f t="shared" ref="D8:E8" si="5">D12+D16+D20+D24+D28+D32</f>
        <v>0</v>
      </c>
      <c r="E8" s="573">
        <f t="shared" si="5"/>
        <v>0</v>
      </c>
      <c r="F8" s="573">
        <f t="shared" si="2"/>
        <v>0</v>
      </c>
      <c r="G8" s="573">
        <f t="shared" si="2"/>
        <v>0</v>
      </c>
      <c r="H8" s="609">
        <v>1.4</v>
      </c>
      <c r="I8" s="610">
        <f t="shared" si="3"/>
        <v>0</v>
      </c>
      <c r="J8" s="573">
        <f t="shared" si="4"/>
        <v>0</v>
      </c>
      <c r="K8" s="573">
        <f t="shared" si="4"/>
        <v>0</v>
      </c>
      <c r="L8" s="573">
        <f t="shared" si="4"/>
        <v>0</v>
      </c>
      <c r="M8" s="573">
        <f t="shared" si="4"/>
        <v>0</v>
      </c>
      <c r="N8" s="573">
        <f t="shared" si="4"/>
        <v>0</v>
      </c>
      <c r="O8" s="573">
        <f t="shared" si="4"/>
        <v>0</v>
      </c>
      <c r="P8" s="573">
        <f t="shared" si="4"/>
        <v>0</v>
      </c>
      <c r="Q8" s="573">
        <f>Q12+Q16+Q20+Q24+Q28+Q32</f>
        <v>0</v>
      </c>
    </row>
    <row r="9" spans="1:17" ht="14.4">
      <c r="B9" s="608" t="s">
        <v>978</v>
      </c>
      <c r="C9" s="573">
        <f>C13+C17+C21+C25+C29+C33</f>
        <v>0</v>
      </c>
      <c r="D9" s="573">
        <f t="shared" ref="D9:E9" si="6">D13+D17+D21+D25+D29+D33</f>
        <v>0</v>
      </c>
      <c r="E9" s="573">
        <f t="shared" si="6"/>
        <v>0</v>
      </c>
      <c r="F9" s="573">
        <f t="shared" si="2"/>
        <v>0</v>
      </c>
      <c r="G9" s="573">
        <f t="shared" si="2"/>
        <v>0</v>
      </c>
      <c r="H9" s="609">
        <v>1.4</v>
      </c>
      <c r="I9" s="610">
        <f t="shared" si="3"/>
        <v>0</v>
      </c>
      <c r="J9" s="573">
        <f t="shared" si="4"/>
        <v>0</v>
      </c>
      <c r="K9" s="573">
        <f t="shared" si="4"/>
        <v>0</v>
      </c>
      <c r="L9" s="573">
        <f t="shared" si="4"/>
        <v>0</v>
      </c>
      <c r="M9" s="573">
        <f t="shared" si="4"/>
        <v>0</v>
      </c>
      <c r="N9" s="573">
        <f t="shared" si="4"/>
        <v>0</v>
      </c>
      <c r="O9" s="573">
        <f t="shared" si="4"/>
        <v>0</v>
      </c>
      <c r="P9" s="573">
        <f t="shared" si="4"/>
        <v>0</v>
      </c>
      <c r="Q9" s="573">
        <f t="shared" si="4"/>
        <v>0</v>
      </c>
    </row>
    <row r="10" spans="1:17" ht="14.4">
      <c r="B10" s="611" t="s">
        <v>989</v>
      </c>
      <c r="C10" s="612"/>
      <c r="D10" s="612"/>
      <c r="E10" s="612"/>
      <c r="F10" s="612"/>
      <c r="G10" s="612"/>
      <c r="H10" s="609">
        <v>1.4</v>
      </c>
      <c r="I10" s="610">
        <f t="shared" si="3"/>
        <v>0</v>
      </c>
      <c r="J10" s="570"/>
      <c r="K10" s="570"/>
      <c r="L10" s="570"/>
      <c r="M10" s="570"/>
      <c r="N10" s="570"/>
      <c r="O10" s="570">
        <v>0</v>
      </c>
      <c r="P10" s="570">
        <v>0</v>
      </c>
      <c r="Q10" s="573">
        <f>SUM(Q11:Q13)</f>
        <v>0</v>
      </c>
    </row>
    <row r="11" spans="1:17" ht="14.4">
      <c r="B11" s="613" t="s">
        <v>976</v>
      </c>
      <c r="C11" s="612"/>
      <c r="D11" s="612"/>
      <c r="E11" s="612"/>
      <c r="F11" s="612"/>
      <c r="G11" s="612"/>
      <c r="H11" s="609">
        <v>1.4</v>
      </c>
      <c r="I11" s="610">
        <f t="shared" si="3"/>
        <v>0</v>
      </c>
      <c r="J11" s="570"/>
      <c r="K11" s="570"/>
      <c r="L11" s="570"/>
      <c r="M11" s="570"/>
      <c r="N11" s="570"/>
      <c r="O11" s="570">
        <v>0</v>
      </c>
      <c r="P11" s="570">
        <v>0</v>
      </c>
      <c r="Q11" s="573">
        <f>SUMPRODUCT($J$5:$P$5,J11:P11)</f>
        <v>0</v>
      </c>
    </row>
    <row r="12" spans="1:17" ht="14.4">
      <c r="B12" s="613" t="s">
        <v>977</v>
      </c>
      <c r="C12" s="612"/>
      <c r="D12" s="612"/>
      <c r="E12" s="612"/>
      <c r="F12" s="612"/>
      <c r="G12" s="612"/>
      <c r="H12" s="609">
        <v>1.4</v>
      </c>
      <c r="I12" s="610">
        <f t="shared" si="3"/>
        <v>0</v>
      </c>
      <c r="J12" s="570"/>
      <c r="K12" s="570"/>
      <c r="L12" s="570"/>
      <c r="M12" s="570"/>
      <c r="N12" s="570"/>
      <c r="O12" s="570">
        <v>0</v>
      </c>
      <c r="P12" s="570">
        <v>0</v>
      </c>
      <c r="Q12" s="573">
        <f t="shared" ref="Q12:Q13" si="7">SUMPRODUCT($J$5:$P$5,J12:P12)</f>
        <v>0</v>
      </c>
    </row>
    <row r="13" spans="1:17" ht="14.4">
      <c r="B13" s="613" t="s">
        <v>978</v>
      </c>
      <c r="C13" s="612"/>
      <c r="D13" s="612"/>
      <c r="E13" s="612"/>
      <c r="F13" s="612"/>
      <c r="G13" s="612"/>
      <c r="H13" s="609">
        <v>1.4</v>
      </c>
      <c r="I13" s="610">
        <f t="shared" si="3"/>
        <v>0</v>
      </c>
      <c r="J13" s="570"/>
      <c r="K13" s="570"/>
      <c r="L13" s="570"/>
      <c r="M13" s="570"/>
      <c r="N13" s="570"/>
      <c r="O13" s="570">
        <v>0</v>
      </c>
      <c r="P13" s="570">
        <v>0</v>
      </c>
      <c r="Q13" s="573">
        <f t="shared" si="7"/>
        <v>0</v>
      </c>
    </row>
    <row r="14" spans="1:17" ht="14.4">
      <c r="B14" s="611" t="s">
        <v>990</v>
      </c>
      <c r="C14" s="612"/>
      <c r="D14" s="612"/>
      <c r="E14" s="612"/>
      <c r="F14" s="612"/>
      <c r="G14" s="612"/>
      <c r="H14" s="609">
        <v>1.4</v>
      </c>
      <c r="I14" s="610">
        <f t="shared" si="3"/>
        <v>0</v>
      </c>
      <c r="J14" s="570"/>
      <c r="K14" s="570"/>
      <c r="L14" s="570"/>
      <c r="M14" s="570"/>
      <c r="N14" s="570"/>
      <c r="O14" s="570">
        <v>0</v>
      </c>
      <c r="P14" s="570">
        <v>0</v>
      </c>
      <c r="Q14" s="573">
        <f>SUM(Q15:Q17)</f>
        <v>0</v>
      </c>
    </row>
    <row r="15" spans="1:17" ht="14.4">
      <c r="B15" s="613" t="s">
        <v>976</v>
      </c>
      <c r="C15" s="612"/>
      <c r="D15" s="612"/>
      <c r="E15" s="612"/>
      <c r="F15" s="612"/>
      <c r="G15" s="612"/>
      <c r="H15" s="609">
        <v>1.4</v>
      </c>
      <c r="I15" s="610">
        <f t="shared" si="3"/>
        <v>0</v>
      </c>
      <c r="J15" s="570"/>
      <c r="K15" s="570"/>
      <c r="L15" s="570"/>
      <c r="M15" s="570"/>
      <c r="N15" s="570"/>
      <c r="O15" s="570">
        <v>0</v>
      </c>
      <c r="P15" s="570">
        <v>0</v>
      </c>
      <c r="Q15" s="573">
        <f>SUMPRODUCT($J$5:$P$5,J15:P15)</f>
        <v>0</v>
      </c>
    </row>
    <row r="16" spans="1:17" ht="14.4">
      <c r="B16" s="613" t="s">
        <v>977</v>
      </c>
      <c r="C16" s="612"/>
      <c r="D16" s="612"/>
      <c r="E16" s="612"/>
      <c r="F16" s="612"/>
      <c r="G16" s="612"/>
      <c r="H16" s="609">
        <v>1.4</v>
      </c>
      <c r="I16" s="610">
        <f t="shared" si="3"/>
        <v>0</v>
      </c>
      <c r="J16" s="570"/>
      <c r="K16" s="570"/>
      <c r="L16" s="570"/>
      <c r="M16" s="570"/>
      <c r="N16" s="570"/>
      <c r="O16" s="570">
        <v>0</v>
      </c>
      <c r="P16" s="570">
        <v>0</v>
      </c>
      <c r="Q16" s="573">
        <f t="shared" ref="Q16:Q17" si="8">SUMPRODUCT($J$5:$P$5,J16:P16)</f>
        <v>0</v>
      </c>
    </row>
    <row r="17" spans="2:17" ht="14.4">
      <c r="B17" s="613" t="s">
        <v>978</v>
      </c>
      <c r="C17" s="612"/>
      <c r="D17" s="612"/>
      <c r="E17" s="612"/>
      <c r="F17" s="612"/>
      <c r="G17" s="612"/>
      <c r="H17" s="609">
        <v>1.4</v>
      </c>
      <c r="I17" s="610">
        <f t="shared" si="3"/>
        <v>0</v>
      </c>
      <c r="J17" s="570"/>
      <c r="K17" s="570"/>
      <c r="L17" s="570"/>
      <c r="M17" s="570"/>
      <c r="N17" s="570"/>
      <c r="O17" s="570">
        <v>0</v>
      </c>
      <c r="P17" s="570">
        <v>0</v>
      </c>
      <c r="Q17" s="573">
        <f t="shared" si="8"/>
        <v>0</v>
      </c>
    </row>
    <row r="18" spans="2:17" ht="14.4">
      <c r="B18" s="611" t="s">
        <v>991</v>
      </c>
      <c r="C18" s="612"/>
      <c r="D18" s="612"/>
      <c r="E18" s="612"/>
      <c r="F18" s="612"/>
      <c r="G18" s="612"/>
      <c r="H18" s="609">
        <v>1.4</v>
      </c>
      <c r="I18" s="610">
        <f t="shared" si="3"/>
        <v>0</v>
      </c>
      <c r="J18" s="570"/>
      <c r="K18" s="570"/>
      <c r="L18" s="570"/>
      <c r="M18" s="570"/>
      <c r="N18" s="570"/>
      <c r="O18" s="570">
        <v>0</v>
      </c>
      <c r="P18" s="570">
        <v>0</v>
      </c>
      <c r="Q18" s="573">
        <f>SUM(Q19:Q21)</f>
        <v>1847584.2213362497</v>
      </c>
    </row>
    <row r="19" spans="2:17" ht="14.4">
      <c r="B19" s="613" t="s">
        <v>976</v>
      </c>
      <c r="C19" s="612">
        <v>24379200</v>
      </c>
      <c r="D19" s="612">
        <v>780887</v>
      </c>
      <c r="E19" s="612">
        <v>0</v>
      </c>
      <c r="F19" s="612">
        <v>780886.99236462614</v>
      </c>
      <c r="G19" s="612">
        <v>538816.02287555218</v>
      </c>
      <c r="H19" s="609">
        <v>1.4</v>
      </c>
      <c r="I19" s="610">
        <f t="shared" si="3"/>
        <v>1847584.2213362497</v>
      </c>
      <c r="J19" s="570"/>
      <c r="K19" s="570"/>
      <c r="L19" s="570"/>
      <c r="M19" s="570"/>
      <c r="N19" s="570"/>
      <c r="O19" s="570">
        <v>1847584.2213362497</v>
      </c>
      <c r="P19" s="570">
        <v>0</v>
      </c>
      <c r="Q19" s="573">
        <f>SUMPRODUCT($J$5:$P$5,J19:P19)</f>
        <v>1847584.2213362497</v>
      </c>
    </row>
    <row r="20" spans="2:17" ht="14.4">
      <c r="B20" s="613" t="s">
        <v>977</v>
      </c>
      <c r="C20" s="612">
        <v>0</v>
      </c>
      <c r="D20" s="612">
        <v>0</v>
      </c>
      <c r="E20" s="612">
        <v>0</v>
      </c>
      <c r="F20" s="612">
        <v>0</v>
      </c>
      <c r="G20" s="612">
        <v>0</v>
      </c>
      <c r="H20" s="609">
        <v>1.4</v>
      </c>
      <c r="I20" s="610">
        <f t="shared" si="3"/>
        <v>0</v>
      </c>
      <c r="J20" s="570"/>
      <c r="K20" s="570"/>
      <c r="L20" s="570"/>
      <c r="M20" s="570"/>
      <c r="N20" s="570"/>
      <c r="O20" s="570">
        <v>0</v>
      </c>
      <c r="P20" s="570">
        <v>0</v>
      </c>
      <c r="Q20" s="573">
        <f t="shared" ref="Q20:Q21" si="9">SUMPRODUCT($J$5:$P$5,J20:P20)</f>
        <v>0</v>
      </c>
    </row>
    <row r="21" spans="2:17" ht="14.4">
      <c r="B21" s="613" t="s">
        <v>978</v>
      </c>
      <c r="C21" s="612">
        <v>0</v>
      </c>
      <c r="D21" s="612">
        <v>0</v>
      </c>
      <c r="E21" s="612">
        <v>0</v>
      </c>
      <c r="F21" s="612">
        <v>0</v>
      </c>
      <c r="G21" s="612">
        <v>0</v>
      </c>
      <c r="H21" s="609">
        <v>1.4</v>
      </c>
      <c r="I21" s="610">
        <f t="shared" si="3"/>
        <v>0</v>
      </c>
      <c r="J21" s="570"/>
      <c r="K21" s="570"/>
      <c r="L21" s="570"/>
      <c r="M21" s="570"/>
      <c r="N21" s="570"/>
      <c r="O21" s="570">
        <v>0</v>
      </c>
      <c r="P21" s="570">
        <v>0</v>
      </c>
      <c r="Q21" s="573">
        <f t="shared" si="9"/>
        <v>0</v>
      </c>
    </row>
    <row r="22" spans="2:17" ht="14.4">
      <c r="B22" s="611" t="s">
        <v>992</v>
      </c>
      <c r="C22" s="612"/>
      <c r="D22" s="612"/>
      <c r="E22" s="612"/>
      <c r="F22" s="612"/>
      <c r="G22" s="612"/>
      <c r="H22" s="609">
        <v>1.4</v>
      </c>
      <c r="I22" s="610">
        <f t="shared" si="3"/>
        <v>0</v>
      </c>
      <c r="J22" s="570"/>
      <c r="K22" s="570"/>
      <c r="L22" s="570"/>
      <c r="M22" s="570"/>
      <c r="N22" s="570"/>
      <c r="O22" s="570">
        <v>0</v>
      </c>
      <c r="P22" s="570">
        <v>0</v>
      </c>
      <c r="Q22" s="573">
        <f>SUM(Q23:Q25)</f>
        <v>0</v>
      </c>
    </row>
    <row r="23" spans="2:17" ht="14.4">
      <c r="B23" s="613" t="s">
        <v>976</v>
      </c>
      <c r="C23" s="612"/>
      <c r="D23" s="612"/>
      <c r="E23" s="612"/>
      <c r="F23" s="612"/>
      <c r="G23" s="612"/>
      <c r="H23" s="609">
        <v>1.4</v>
      </c>
      <c r="I23" s="610">
        <f t="shared" si="3"/>
        <v>0</v>
      </c>
      <c r="J23" s="570"/>
      <c r="K23" s="570"/>
      <c r="L23" s="570"/>
      <c r="M23" s="570"/>
      <c r="N23" s="570"/>
      <c r="O23" s="570">
        <v>0</v>
      </c>
      <c r="P23" s="570">
        <v>0</v>
      </c>
      <c r="Q23" s="573">
        <f>SUMPRODUCT($J$5:$P$5,J23:P23)</f>
        <v>0</v>
      </c>
    </row>
    <row r="24" spans="2:17" ht="14.4">
      <c r="B24" s="613" t="s">
        <v>977</v>
      </c>
      <c r="C24" s="612"/>
      <c r="D24" s="612"/>
      <c r="E24" s="612"/>
      <c r="F24" s="612"/>
      <c r="G24" s="612"/>
      <c r="H24" s="609">
        <v>1.4</v>
      </c>
      <c r="I24" s="610">
        <f t="shared" si="3"/>
        <v>0</v>
      </c>
      <c r="J24" s="570"/>
      <c r="K24" s="570"/>
      <c r="L24" s="570"/>
      <c r="M24" s="570"/>
      <c r="N24" s="570"/>
      <c r="O24" s="570">
        <v>0</v>
      </c>
      <c r="P24" s="570">
        <v>0</v>
      </c>
      <c r="Q24" s="573">
        <f t="shared" ref="Q24:Q25" si="10">SUMPRODUCT($J$5:$P$5,J24:P24)</f>
        <v>0</v>
      </c>
    </row>
    <row r="25" spans="2:17" ht="14.4">
      <c r="B25" s="613" t="s">
        <v>978</v>
      </c>
      <c r="C25" s="612"/>
      <c r="D25" s="612"/>
      <c r="E25" s="612"/>
      <c r="F25" s="612"/>
      <c r="G25" s="612"/>
      <c r="H25" s="609">
        <v>1.4</v>
      </c>
      <c r="I25" s="610">
        <f t="shared" si="3"/>
        <v>0</v>
      </c>
      <c r="J25" s="570"/>
      <c r="K25" s="570"/>
      <c r="L25" s="570"/>
      <c r="M25" s="570"/>
      <c r="N25" s="570"/>
      <c r="O25" s="570">
        <v>0</v>
      </c>
      <c r="P25" s="570">
        <v>0</v>
      </c>
      <c r="Q25" s="573">
        <f t="shared" si="10"/>
        <v>0</v>
      </c>
    </row>
    <row r="26" spans="2:17" ht="14.4">
      <c r="B26" s="611" t="s">
        <v>993</v>
      </c>
      <c r="C26" s="612">
        <v>2979680</v>
      </c>
      <c r="D26" s="612">
        <v>-19020</v>
      </c>
      <c r="E26" s="612">
        <v>98000</v>
      </c>
      <c r="F26" s="612">
        <v>0</v>
      </c>
      <c r="G26" s="612">
        <v>16739.416761112581</v>
      </c>
      <c r="H26" s="609">
        <v>1.4</v>
      </c>
      <c r="I26" s="610">
        <f t="shared" si="3"/>
        <v>23435.183465557613</v>
      </c>
      <c r="J26" s="570"/>
      <c r="K26" s="570"/>
      <c r="L26" s="570"/>
      <c r="M26" s="570"/>
      <c r="N26" s="570"/>
      <c r="O26" s="570">
        <v>0</v>
      </c>
      <c r="P26" s="570">
        <v>0</v>
      </c>
      <c r="Q26" s="573">
        <f>SUM(Q27:Q29)</f>
        <v>23435.183465557613</v>
      </c>
    </row>
    <row r="27" spans="2:17" ht="14.4">
      <c r="B27" s="613" t="s">
        <v>976</v>
      </c>
      <c r="C27" s="612">
        <v>2979680</v>
      </c>
      <c r="D27" s="612">
        <v>-19020</v>
      </c>
      <c r="E27" s="612">
        <v>98000</v>
      </c>
      <c r="F27" s="612">
        <v>0</v>
      </c>
      <c r="G27" s="612">
        <v>16739.416761112581</v>
      </c>
      <c r="H27" s="609">
        <v>1.4</v>
      </c>
      <c r="I27" s="610">
        <f t="shared" si="3"/>
        <v>23435.183465557613</v>
      </c>
      <c r="J27" s="570"/>
      <c r="K27" s="570"/>
      <c r="L27" s="570"/>
      <c r="M27" s="570"/>
      <c r="N27" s="570"/>
      <c r="O27" s="570">
        <v>23435.183465557613</v>
      </c>
      <c r="P27" s="570">
        <v>0</v>
      </c>
      <c r="Q27" s="573">
        <f>SUMPRODUCT($J$5:$P$5,J27:P27)</f>
        <v>23435.183465557613</v>
      </c>
    </row>
    <row r="28" spans="2:17" ht="14.4">
      <c r="B28" s="613" t="s">
        <v>977</v>
      </c>
      <c r="C28" s="612"/>
      <c r="D28" s="612"/>
      <c r="E28" s="612"/>
      <c r="F28" s="612"/>
      <c r="G28" s="612"/>
      <c r="H28" s="609">
        <v>1.4</v>
      </c>
      <c r="I28" s="610">
        <f t="shared" si="3"/>
        <v>0</v>
      </c>
      <c r="J28" s="570"/>
      <c r="K28" s="570"/>
      <c r="L28" s="570"/>
      <c r="M28" s="570"/>
      <c r="N28" s="570"/>
      <c r="O28" s="570">
        <v>0</v>
      </c>
      <c r="P28" s="570">
        <v>0</v>
      </c>
      <c r="Q28" s="573">
        <f t="shared" ref="Q28:Q29" si="11">SUMPRODUCT($J$5:$P$5,J28:P28)</f>
        <v>0</v>
      </c>
    </row>
    <row r="29" spans="2:17" ht="14.4">
      <c r="B29" s="613" t="s">
        <v>978</v>
      </c>
      <c r="C29" s="612"/>
      <c r="D29" s="612"/>
      <c r="E29" s="612"/>
      <c r="F29" s="612"/>
      <c r="G29" s="612"/>
      <c r="H29" s="609">
        <v>1.4</v>
      </c>
      <c r="I29" s="610">
        <f t="shared" si="3"/>
        <v>0</v>
      </c>
      <c r="J29" s="570"/>
      <c r="K29" s="570"/>
      <c r="L29" s="570"/>
      <c r="M29" s="570"/>
      <c r="N29" s="570"/>
      <c r="O29" s="570">
        <v>0</v>
      </c>
      <c r="P29" s="570">
        <v>0</v>
      </c>
      <c r="Q29" s="573">
        <f t="shared" si="11"/>
        <v>0</v>
      </c>
    </row>
    <row r="30" spans="2:17" ht="14.4">
      <c r="B30" s="614" t="s">
        <v>994</v>
      </c>
      <c r="C30" s="612"/>
      <c r="D30" s="612"/>
      <c r="E30" s="612"/>
      <c r="F30" s="612"/>
      <c r="G30" s="612"/>
      <c r="H30" s="609">
        <v>1.4</v>
      </c>
      <c r="I30" s="610">
        <f t="shared" si="3"/>
        <v>0</v>
      </c>
      <c r="J30" s="570"/>
      <c r="K30" s="570"/>
      <c r="L30" s="570"/>
      <c r="M30" s="570"/>
      <c r="N30" s="570"/>
      <c r="O30" s="570">
        <v>0</v>
      </c>
      <c r="P30" s="570">
        <v>0</v>
      </c>
      <c r="Q30" s="573">
        <f>SUM(Q31:Q33)</f>
        <v>0</v>
      </c>
    </row>
    <row r="31" spans="2:17" ht="14.4">
      <c r="B31" s="613" t="s">
        <v>976</v>
      </c>
      <c r="C31" s="612"/>
      <c r="D31" s="612"/>
      <c r="E31" s="612"/>
      <c r="F31" s="612"/>
      <c r="G31" s="612"/>
      <c r="H31" s="609">
        <v>1.4</v>
      </c>
      <c r="I31" s="610">
        <f t="shared" si="3"/>
        <v>0</v>
      </c>
      <c r="J31" s="570"/>
      <c r="K31" s="570"/>
      <c r="L31" s="570"/>
      <c r="M31" s="570"/>
      <c r="N31" s="570"/>
      <c r="O31" s="570">
        <v>0</v>
      </c>
      <c r="P31" s="570">
        <v>0</v>
      </c>
      <c r="Q31" s="573">
        <f>SUMPRODUCT($J$5:$P$5,J31:P31)</f>
        <v>0</v>
      </c>
    </row>
    <row r="32" spans="2:17" ht="14.4">
      <c r="B32" s="613" t="s">
        <v>977</v>
      </c>
      <c r="C32" s="612"/>
      <c r="D32" s="612"/>
      <c r="E32" s="612"/>
      <c r="F32" s="612"/>
      <c r="G32" s="612"/>
      <c r="H32" s="609">
        <v>1.4</v>
      </c>
      <c r="I32" s="610">
        <f t="shared" si="3"/>
        <v>0</v>
      </c>
      <c r="J32" s="570"/>
      <c r="K32" s="570"/>
      <c r="L32" s="570"/>
      <c r="M32" s="570"/>
      <c r="N32" s="570"/>
      <c r="O32" s="570">
        <v>0</v>
      </c>
      <c r="P32" s="570">
        <v>0</v>
      </c>
      <c r="Q32" s="573">
        <f t="shared" ref="Q32:Q33" si="12">SUMPRODUCT($J$5:$P$5,J32:P32)</f>
        <v>0</v>
      </c>
    </row>
    <row r="33" spans="2:17" ht="14.4">
      <c r="B33" s="613" t="s">
        <v>978</v>
      </c>
      <c r="C33" s="612"/>
      <c r="D33" s="612"/>
      <c r="E33" s="612"/>
      <c r="F33" s="612"/>
      <c r="G33" s="612"/>
      <c r="H33" s="609">
        <v>1.4</v>
      </c>
      <c r="I33" s="610">
        <f t="shared" si="3"/>
        <v>0</v>
      </c>
      <c r="J33" s="570"/>
      <c r="K33" s="570"/>
      <c r="L33" s="570"/>
      <c r="M33" s="570"/>
      <c r="N33" s="570"/>
      <c r="O33" s="570">
        <v>0</v>
      </c>
      <c r="P33" s="570">
        <v>0</v>
      </c>
      <c r="Q33" s="573">
        <f t="shared" si="12"/>
        <v>0</v>
      </c>
    </row>
    <row r="34" spans="2:17" ht="14.4">
      <c r="B34" s="615" t="s">
        <v>66</v>
      </c>
      <c r="C34" s="616">
        <f>C6</f>
        <v>27358880</v>
      </c>
      <c r="D34" s="616">
        <f t="shared" ref="D34:G34" si="13">D6</f>
        <v>761867</v>
      </c>
      <c r="E34" s="616">
        <f t="shared" si="13"/>
        <v>98000</v>
      </c>
      <c r="F34" s="616">
        <f t="shared" si="13"/>
        <v>780886.99236462614</v>
      </c>
      <c r="G34" s="616">
        <f t="shared" si="13"/>
        <v>555555.43963666481</v>
      </c>
      <c r="H34" s="609">
        <v>1.4</v>
      </c>
      <c r="I34" s="610">
        <f>(F34+G34)*H34</f>
        <v>1871019.4048018071</v>
      </c>
      <c r="J34" s="616" t="b">
        <f t="shared" ref="J34:Q34" si="14">J6</f>
        <v>0</v>
      </c>
      <c r="K34" s="616" t="b">
        <f t="shared" si="14"/>
        <v>0</v>
      </c>
      <c r="L34" s="616" t="b">
        <f t="shared" si="14"/>
        <v>0</v>
      </c>
      <c r="M34" s="616" t="b">
        <f t="shared" si="14"/>
        <v>0</v>
      </c>
      <c r="N34" s="616" t="b">
        <f t="shared" si="14"/>
        <v>0</v>
      </c>
      <c r="O34" s="616">
        <f t="shared" si="14"/>
        <v>1871019.4048018074</v>
      </c>
      <c r="P34" s="616" t="b">
        <f t="shared" si="14"/>
        <v>0</v>
      </c>
      <c r="Q34" s="616">
        <f t="shared" si="14"/>
        <v>1871019.4048018074</v>
      </c>
    </row>
    <row r="39" spans="2:17">
      <c r="C39" s="929"/>
      <c r="D39" s="929"/>
      <c r="E39" s="929"/>
      <c r="F39" s="929"/>
      <c r="G39" s="929"/>
      <c r="H39" s="929"/>
      <c r="I39" s="929"/>
      <c r="J39" s="929"/>
      <c r="K39" s="929"/>
      <c r="L39" s="929"/>
      <c r="M39" s="929"/>
      <c r="N39" s="929"/>
      <c r="O39" s="929"/>
      <c r="P39" s="929"/>
      <c r="Q39" s="929"/>
    </row>
  </sheetData>
  <conditionalFormatting sqref="I7:I34">
    <cfRule type="expression" dxfId="26" priority="2">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S53"/>
  <sheetViews>
    <sheetView zoomScale="115" zoomScaleNormal="115" workbookViewId="0">
      <pane xSplit="1" ySplit="5" topLeftCell="B6" activePane="bottomRight" state="frozen"/>
      <selection pane="topRight" activeCell="B1" sqref="B1"/>
      <selection pane="bottomLeft" activeCell="A6" sqref="A6"/>
      <selection pane="bottomRight" activeCell="A12" sqref="A12"/>
    </sheetView>
  </sheetViews>
  <sheetFormatPr defaultRowHeight="14.4"/>
  <cols>
    <col min="1" max="1" width="9.5546875" style="14" bestFit="1" customWidth="1"/>
    <col min="2" max="2" width="88.33203125" style="12" customWidth="1"/>
    <col min="3" max="3" width="12.77734375" style="12" customWidth="1"/>
    <col min="4" max="7" width="12.77734375" style="1" customWidth="1"/>
    <col min="8" max="9" width="6.77734375" customWidth="1"/>
  </cols>
  <sheetData>
    <row r="1" spans="1:19">
      <c r="A1" s="13" t="s">
        <v>97</v>
      </c>
      <c r="B1" s="246" t="str">
        <f>Info!C2</f>
        <v>სს სილქ ბანკი</v>
      </c>
    </row>
    <row r="2" spans="1:19">
      <c r="A2" s="13" t="s">
        <v>98</v>
      </c>
      <c r="B2" s="620">
        <v>45930</v>
      </c>
    </row>
    <row r="3" spans="1:19" ht="15" thickBot="1">
      <c r="A3" s="13"/>
    </row>
    <row r="4" spans="1:19" ht="15" customHeight="1" thickBot="1">
      <c r="A4" s="32" t="s">
        <v>241</v>
      </c>
      <c r="B4" s="111" t="s">
        <v>128</v>
      </c>
      <c r="C4" s="112"/>
      <c r="D4" s="735" t="s">
        <v>904</v>
      </c>
      <c r="E4" s="736"/>
      <c r="F4" s="736"/>
      <c r="G4" s="737"/>
    </row>
    <row r="5" spans="1:19">
      <c r="A5" s="169" t="s">
        <v>25</v>
      </c>
      <c r="B5" s="170"/>
      <c r="C5" s="263" t="str">
        <f>INT((MONTH($B$2))/3)&amp;"Q"&amp;"-"&amp;YEAR($B$2)</f>
        <v>3Q-2025</v>
      </c>
      <c r="D5" s="263" t="str">
        <f>IF(INT(MONTH($B$2))=3, "4"&amp;"Q"&amp;"-"&amp;YEAR($B$2)-1, IF(INT(MONTH($B$2))=6, "1"&amp;"Q"&amp;"-"&amp;YEAR($B$2), IF(INT(MONTH($B$2))=9, "2"&amp;"Q"&amp;"-"&amp;YEAR($B$2),IF(INT(MONTH($B$2))=12, "3"&amp;"Q"&amp;"-"&amp;YEAR($B$2), 0))))</f>
        <v>2Q-2025</v>
      </c>
      <c r="E5" s="263" t="str">
        <f>IF(INT(MONTH($B$2))=3, "3"&amp;"Q"&amp;"-"&amp;YEAR($B$2)-1, IF(INT(MONTH($B$2))=6, "4"&amp;"Q"&amp;"-"&amp;YEAR($B$2)-1, IF(INT(MONTH($B$2))=9, "1"&amp;"Q"&amp;"-"&amp;YEAR($B$2),IF(INT(MONTH($B$2))=12, "2"&amp;"Q"&amp;"-"&amp;YEAR($B$2), 0))))</f>
        <v>1Q-2025</v>
      </c>
      <c r="F5" s="263" t="str">
        <f>IF(INT(MONTH($B$2))=3, "2"&amp;"Q"&amp;"-"&amp;YEAR($B$2)-1, IF(INT(MONTH($B$2))=6, "3"&amp;"Q"&amp;"-"&amp;YEAR($B$2)-1, IF(INT(MONTH($B$2))=9, "4"&amp;"Q"&amp;"-"&amp;YEAR($B$2)-1,IF(INT(MONTH($B$2))=12, "1"&amp;"Q"&amp;"-"&amp;YEAR($B$2), 0))))</f>
        <v>4Q-2024</v>
      </c>
      <c r="G5" s="264" t="str">
        <f>IF(INT(MONTH($B$2))=3, "1"&amp;"Q"&amp;"-"&amp;YEAR($B$2)-1, IF(INT(MONTH($B$2))=6, "2"&amp;"Q"&amp;"-"&amp;YEAR($B$2)-1, IF(INT(MONTH($B$2))=9, "3"&amp;"Q"&amp;"-"&amp;YEAR($B$2)-1,IF(INT(MONTH($B$2))=12, "4"&amp;"Q"&amp;"-"&amp;YEAR($B$2)-1, 0))))</f>
        <v>3Q-2024</v>
      </c>
    </row>
    <row r="6" spans="1:19">
      <c r="A6" s="265"/>
      <c r="B6" s="266" t="s">
        <v>95</v>
      </c>
      <c r="C6" s="171"/>
      <c r="D6" s="171"/>
      <c r="E6" s="171"/>
      <c r="F6" s="171"/>
      <c r="G6" s="172"/>
    </row>
    <row r="7" spans="1:19">
      <c r="A7" s="265"/>
      <c r="B7" s="267" t="s">
        <v>99</v>
      </c>
      <c r="C7" s="171"/>
      <c r="D7" s="171"/>
      <c r="E7" s="171"/>
      <c r="F7" s="171"/>
      <c r="G7" s="172"/>
    </row>
    <row r="8" spans="1:19">
      <c r="A8" s="250">
        <v>1</v>
      </c>
      <c r="B8" s="251" t="s">
        <v>22</v>
      </c>
      <c r="C8" s="268">
        <v>45772506.908991344</v>
      </c>
      <c r="D8" s="269">
        <v>48513098.859544486</v>
      </c>
      <c r="E8" s="269">
        <v>51747766.37973205</v>
      </c>
      <c r="F8" s="269">
        <v>53188998.338710487</v>
      </c>
      <c r="G8" s="270">
        <v>51619324.636120379</v>
      </c>
      <c r="O8" s="659"/>
      <c r="P8" s="659"/>
      <c r="Q8" s="659"/>
      <c r="R8" s="659"/>
      <c r="S8" s="659"/>
    </row>
    <row r="9" spans="1:19">
      <c r="A9" s="250">
        <v>2</v>
      </c>
      <c r="B9" s="251" t="s">
        <v>75</v>
      </c>
      <c r="C9" s="268">
        <v>45772506.908991344</v>
      </c>
      <c r="D9" s="269">
        <v>48513098.859544486</v>
      </c>
      <c r="E9" s="269">
        <v>51747766.37973205</v>
      </c>
      <c r="F9" s="269">
        <v>53188998.338710487</v>
      </c>
      <c r="G9" s="270">
        <v>51619324.636120379</v>
      </c>
      <c r="O9" s="659"/>
      <c r="P9" s="659"/>
      <c r="Q9" s="659"/>
      <c r="R9" s="659"/>
      <c r="S9" s="659"/>
    </row>
    <row r="10" spans="1:19">
      <c r="A10" s="250">
        <v>3</v>
      </c>
      <c r="B10" s="251" t="s">
        <v>74</v>
      </c>
      <c r="C10" s="268">
        <v>57411237.788991347</v>
      </c>
      <c r="D10" s="269">
        <v>54736636.219544485</v>
      </c>
      <c r="E10" s="269">
        <v>55325331.819732048</v>
      </c>
      <c r="F10" s="269">
        <v>54897778.17871049</v>
      </c>
      <c r="G10" s="270">
        <v>51619324.636120379</v>
      </c>
      <c r="O10" s="659"/>
      <c r="P10" s="659"/>
      <c r="Q10" s="659"/>
      <c r="R10" s="659"/>
      <c r="S10" s="659"/>
    </row>
    <row r="11" spans="1:19">
      <c r="A11" s="250">
        <v>4</v>
      </c>
      <c r="B11" s="251" t="s">
        <v>414</v>
      </c>
      <c r="C11" s="268">
        <v>22959551.120468162</v>
      </c>
      <c r="D11" s="269">
        <v>28216170.433394633</v>
      </c>
      <c r="E11" s="269">
        <v>27882901.842054613</v>
      </c>
      <c r="F11" s="269">
        <v>32076045.174846124</v>
      </c>
      <c r="G11" s="270">
        <v>28069938.316827785</v>
      </c>
      <c r="O11" s="659"/>
      <c r="P11" s="659"/>
      <c r="Q11" s="659"/>
      <c r="R11" s="659"/>
      <c r="S11" s="659"/>
    </row>
    <row r="12" spans="1:19">
      <c r="A12" s="250">
        <v>5</v>
      </c>
      <c r="B12" s="251" t="s">
        <v>415</v>
      </c>
      <c r="C12" s="268">
        <v>27827617.631172169</v>
      </c>
      <c r="D12" s="269">
        <v>34400344.415925846</v>
      </c>
      <c r="E12" s="269">
        <v>34047451.761985034</v>
      </c>
      <c r="F12" s="269">
        <v>39598250.789700158</v>
      </c>
      <c r="G12" s="270">
        <v>34601075.01311706</v>
      </c>
      <c r="O12" s="659"/>
      <c r="P12" s="659"/>
      <c r="Q12" s="659"/>
      <c r="R12" s="659"/>
      <c r="S12" s="659"/>
    </row>
    <row r="13" spans="1:19">
      <c r="A13" s="250">
        <v>6</v>
      </c>
      <c r="B13" s="251" t="s">
        <v>416</v>
      </c>
      <c r="C13" s="268">
        <v>34275217.114517622</v>
      </c>
      <c r="D13" s="269">
        <v>42586371.994608976</v>
      </c>
      <c r="E13" s="269">
        <v>42205997.548436426</v>
      </c>
      <c r="F13" s="269">
        <v>49546755.373009704</v>
      </c>
      <c r="G13" s="270">
        <v>43239191.929958776</v>
      </c>
      <c r="O13" s="659"/>
      <c r="P13" s="659"/>
      <c r="Q13" s="659"/>
      <c r="R13" s="659"/>
      <c r="S13" s="659"/>
    </row>
    <row r="14" spans="1:19">
      <c r="A14" s="265"/>
      <c r="B14" s="266" t="s">
        <v>418</v>
      </c>
      <c r="C14" s="171"/>
      <c r="D14" s="171"/>
      <c r="E14" s="171"/>
      <c r="F14" s="171"/>
      <c r="G14" s="172"/>
      <c r="O14" s="659"/>
      <c r="P14" s="659"/>
      <c r="Q14" s="659"/>
      <c r="R14" s="659"/>
      <c r="S14" s="659"/>
    </row>
    <row r="15" spans="1:19" ht="22.05" customHeight="1">
      <c r="A15" s="250">
        <v>7</v>
      </c>
      <c r="B15" s="251" t="s">
        <v>417</v>
      </c>
      <c r="C15" s="271">
        <v>160545483.19267309</v>
      </c>
      <c r="D15" s="269">
        <v>186034886.33982742</v>
      </c>
      <c r="E15" s="269">
        <v>179724388.86316672</v>
      </c>
      <c r="F15" s="269">
        <v>193289342.3061606</v>
      </c>
      <c r="G15" s="270">
        <v>169160802.55217206</v>
      </c>
      <c r="O15" s="659"/>
      <c r="P15" s="659"/>
      <c r="Q15" s="659"/>
      <c r="R15" s="659"/>
      <c r="S15" s="659"/>
    </row>
    <row r="16" spans="1:19">
      <c r="A16" s="265"/>
      <c r="B16" s="266" t="s">
        <v>421</v>
      </c>
      <c r="C16" s="171"/>
      <c r="D16" s="171"/>
      <c r="E16" s="171"/>
      <c r="F16" s="171"/>
      <c r="G16" s="172"/>
      <c r="O16" s="659"/>
      <c r="P16" s="659"/>
      <c r="Q16" s="659"/>
      <c r="R16" s="659"/>
      <c r="S16" s="659"/>
    </row>
    <row r="17" spans="1:19">
      <c r="A17" s="250"/>
      <c r="B17" s="267" t="s">
        <v>967</v>
      </c>
      <c r="C17" s="171"/>
      <c r="D17" s="171"/>
      <c r="E17" s="171"/>
      <c r="F17" s="171"/>
      <c r="G17" s="172"/>
      <c r="O17" s="659"/>
      <c r="P17" s="659"/>
      <c r="Q17" s="659"/>
      <c r="R17" s="659"/>
      <c r="S17" s="659"/>
    </row>
    <row r="18" spans="1:19">
      <c r="A18" s="250">
        <v>8</v>
      </c>
      <c r="B18" s="251" t="s">
        <v>412</v>
      </c>
      <c r="C18" s="914">
        <v>0.28510616430148372</v>
      </c>
      <c r="D18" s="915">
        <v>0.2607742010868126</v>
      </c>
      <c r="E18" s="915">
        <v>0.28792845927622124</v>
      </c>
      <c r="F18" s="915">
        <v>0.27517812262231089</v>
      </c>
      <c r="G18" s="916">
        <v>0.30514944276290074</v>
      </c>
      <c r="O18" s="659"/>
      <c r="P18" s="659"/>
      <c r="Q18" s="659"/>
      <c r="R18" s="659"/>
      <c r="S18" s="659"/>
    </row>
    <row r="19" spans="1:19" ht="15" customHeight="1">
      <c r="A19" s="250">
        <v>9</v>
      </c>
      <c r="B19" s="251" t="s">
        <v>411</v>
      </c>
      <c r="C19" s="914">
        <v>0.28510616430148372</v>
      </c>
      <c r="D19" s="915">
        <v>0.2607742010868126</v>
      </c>
      <c r="E19" s="915">
        <v>0.28792845927622124</v>
      </c>
      <c r="F19" s="915">
        <v>0.27517812262231089</v>
      </c>
      <c r="G19" s="916">
        <v>0.30514944276290074</v>
      </c>
      <c r="O19" s="659"/>
      <c r="P19" s="659"/>
      <c r="Q19" s="659"/>
      <c r="R19" s="659"/>
      <c r="S19" s="659"/>
    </row>
    <row r="20" spans="1:19">
      <c r="A20" s="250">
        <v>10</v>
      </c>
      <c r="B20" s="251" t="s">
        <v>413</v>
      </c>
      <c r="C20" s="914">
        <v>0.35760107757183829</v>
      </c>
      <c r="D20" s="915">
        <v>0.29422780477613114</v>
      </c>
      <c r="E20" s="915">
        <v>0.30783430212053203</v>
      </c>
      <c r="F20" s="915">
        <v>0.28401865060803594</v>
      </c>
      <c r="G20" s="916">
        <v>0.30514944276290074</v>
      </c>
      <c r="O20" s="659"/>
      <c r="P20" s="659"/>
      <c r="Q20" s="659"/>
      <c r="R20" s="659"/>
      <c r="S20" s="659"/>
    </row>
    <row r="21" spans="1:19">
      <c r="A21" s="250">
        <v>11</v>
      </c>
      <c r="B21" s="251" t="s">
        <v>414</v>
      </c>
      <c r="C21" s="914">
        <v>0.14300963604758693</v>
      </c>
      <c r="D21" s="915">
        <v>0.15167139340657071</v>
      </c>
      <c r="E21" s="915">
        <v>0.15514256033043616</v>
      </c>
      <c r="F21" s="915">
        <v>0.1659483383415899</v>
      </c>
      <c r="G21" s="916">
        <v>0.16593642199214881</v>
      </c>
      <c r="O21" s="659"/>
      <c r="P21" s="659"/>
      <c r="Q21" s="659"/>
      <c r="R21" s="659"/>
      <c r="S21" s="659"/>
    </row>
    <row r="22" spans="1:19">
      <c r="A22" s="250">
        <v>12</v>
      </c>
      <c r="B22" s="251" t="s">
        <v>415</v>
      </c>
      <c r="C22" s="914">
        <v>0.17333167572067923</v>
      </c>
      <c r="D22" s="915">
        <v>0.18491340572051201</v>
      </c>
      <c r="E22" s="915">
        <v>0.18944257914771423</v>
      </c>
      <c r="F22" s="915">
        <v>0.20486515354260204</v>
      </c>
      <c r="G22" s="916">
        <v>0.20454546497227394</v>
      </c>
      <c r="O22" s="659"/>
      <c r="P22" s="659"/>
      <c r="Q22" s="659"/>
      <c r="R22" s="659"/>
      <c r="S22" s="659"/>
    </row>
    <row r="23" spans="1:19">
      <c r="A23" s="250">
        <v>13</v>
      </c>
      <c r="B23" s="251" t="s">
        <v>416</v>
      </c>
      <c r="C23" s="914">
        <v>0.21349225423790597</v>
      </c>
      <c r="D23" s="915">
        <v>0.22891605350201374</v>
      </c>
      <c r="E23" s="915">
        <v>0.23483734074939594</v>
      </c>
      <c r="F23" s="915">
        <v>0.25633464722814431</v>
      </c>
      <c r="G23" s="916">
        <v>0.25560999520928068</v>
      </c>
      <c r="O23" s="659"/>
      <c r="P23" s="659"/>
      <c r="Q23" s="659"/>
      <c r="R23" s="659"/>
      <c r="S23" s="659"/>
    </row>
    <row r="24" spans="1:19">
      <c r="A24" s="265"/>
      <c r="B24" s="266" t="s">
        <v>952</v>
      </c>
      <c r="C24" s="917"/>
      <c r="D24" s="917"/>
      <c r="E24" s="917"/>
      <c r="F24" s="917"/>
      <c r="G24" s="918"/>
      <c r="O24" s="659"/>
      <c r="P24" s="659"/>
      <c r="Q24" s="659"/>
      <c r="R24" s="659"/>
      <c r="S24" s="659"/>
    </row>
    <row r="25" spans="1:19" ht="27.6">
      <c r="A25" s="250">
        <v>14</v>
      </c>
      <c r="B25" s="251" t="s">
        <v>953</v>
      </c>
      <c r="C25" s="914"/>
      <c r="D25" s="915"/>
      <c r="E25" s="915"/>
      <c r="F25" s="915"/>
      <c r="G25" s="916"/>
      <c r="O25" s="659"/>
      <c r="P25" s="659"/>
      <c r="Q25" s="659"/>
      <c r="R25" s="659"/>
      <c r="S25" s="659"/>
    </row>
    <row r="26" spans="1:19">
      <c r="A26" s="265"/>
      <c r="B26" s="266" t="s">
        <v>6</v>
      </c>
      <c r="C26" s="917"/>
      <c r="D26" s="917"/>
      <c r="E26" s="917"/>
      <c r="F26" s="917"/>
      <c r="G26" s="918"/>
      <c r="O26" s="659"/>
      <c r="P26" s="659"/>
      <c r="Q26" s="659"/>
      <c r="R26" s="659"/>
      <c r="S26" s="659"/>
    </row>
    <row r="27" spans="1:19" ht="15" customHeight="1">
      <c r="A27" s="272">
        <v>15</v>
      </c>
      <c r="B27" s="273" t="s">
        <v>7</v>
      </c>
      <c r="C27" s="919">
        <v>0.11291817283245435</v>
      </c>
      <c r="D27" s="920">
        <v>0.10762360969258578</v>
      </c>
      <c r="E27" s="920">
        <v>0.10006581640688003</v>
      </c>
      <c r="F27" s="920">
        <v>9.4266680374127429E-2</v>
      </c>
      <c r="G27" s="921">
        <v>9.2190548726309912E-2</v>
      </c>
      <c r="O27" s="659"/>
      <c r="P27" s="659"/>
      <c r="Q27" s="659"/>
      <c r="R27" s="659"/>
      <c r="S27" s="659"/>
    </row>
    <row r="28" spans="1:19">
      <c r="A28" s="272">
        <v>16</v>
      </c>
      <c r="B28" s="273" t="s">
        <v>8</v>
      </c>
      <c r="C28" s="919">
        <v>6.4847917075531836E-2</v>
      </c>
      <c r="D28" s="920">
        <v>6.2696612680487956E-2</v>
      </c>
      <c r="E28" s="920">
        <v>5.938198184545454E-2</v>
      </c>
      <c r="F28" s="920">
        <v>6.1243666601994061E-2</v>
      </c>
      <c r="G28" s="921">
        <v>6.1005536723784823E-2</v>
      </c>
      <c r="O28" s="659"/>
      <c r="P28" s="659"/>
      <c r="Q28" s="659"/>
      <c r="R28" s="659"/>
      <c r="S28" s="659"/>
    </row>
    <row r="29" spans="1:19">
      <c r="A29" s="272">
        <v>17</v>
      </c>
      <c r="B29" s="273" t="s">
        <v>9</v>
      </c>
      <c r="C29" s="919">
        <v>-8.2066868408063987E-2</v>
      </c>
      <c r="D29" s="920">
        <v>-7.4557755998301514E-2</v>
      </c>
      <c r="E29" s="920">
        <v>-6.787592390263876E-2</v>
      </c>
      <c r="F29" s="920">
        <v>-7.2710717096834118E-2</v>
      </c>
      <c r="G29" s="921">
        <v>-6.3560866351272394E-2</v>
      </c>
      <c r="O29" s="659"/>
      <c r="P29" s="659"/>
      <c r="Q29" s="659"/>
      <c r="R29" s="659"/>
      <c r="S29" s="659"/>
    </row>
    <row r="30" spans="1:19">
      <c r="A30" s="272">
        <v>18</v>
      </c>
      <c r="B30" s="273" t="s">
        <v>129</v>
      </c>
      <c r="C30" s="919">
        <v>4.807025575692251E-2</v>
      </c>
      <c r="D30" s="920">
        <v>4.4926997012097819E-2</v>
      </c>
      <c r="E30" s="920">
        <v>4.0683834561425498E-2</v>
      </c>
      <c r="F30" s="920">
        <v>3.3023013772133368E-2</v>
      </c>
      <c r="G30" s="921">
        <v>3.11850120025251E-2</v>
      </c>
      <c r="O30" s="659"/>
      <c r="P30" s="659"/>
      <c r="Q30" s="659"/>
      <c r="R30" s="659"/>
      <c r="S30" s="659"/>
    </row>
    <row r="31" spans="1:19">
      <c r="A31" s="272">
        <v>19</v>
      </c>
      <c r="B31" s="273" t="s">
        <v>10</v>
      </c>
      <c r="C31" s="919">
        <v>-0.10347431410721378</v>
      </c>
      <c r="D31" s="920">
        <v>-9.7190850586126559E-2</v>
      </c>
      <c r="E31" s="920">
        <v>-9.1574791364158234E-2</v>
      </c>
      <c r="F31" s="920">
        <v>-5.6716925394673733E-2</v>
      </c>
      <c r="G31" s="921">
        <v>-5.9129590823036399E-2</v>
      </c>
      <c r="O31" s="659"/>
      <c r="P31" s="659"/>
      <c r="Q31" s="659"/>
      <c r="R31" s="659"/>
      <c r="S31" s="659"/>
    </row>
    <row r="32" spans="1:19">
      <c r="A32" s="272">
        <v>20</v>
      </c>
      <c r="B32" s="273" t="s">
        <v>11</v>
      </c>
      <c r="C32" s="919">
        <v>-0.34625632385337751</v>
      </c>
      <c r="D32" s="920">
        <v>-0.33072782617231344</v>
      </c>
      <c r="E32" s="920">
        <v>-0.31441886277393033</v>
      </c>
      <c r="F32" s="920">
        <v>-0.19077251864723219</v>
      </c>
      <c r="G32" s="921">
        <v>-0.1928928788411256</v>
      </c>
      <c r="O32" s="659"/>
      <c r="P32" s="659"/>
      <c r="Q32" s="659"/>
      <c r="R32" s="659"/>
      <c r="S32" s="659"/>
    </row>
    <row r="33" spans="1:19">
      <c r="A33" s="265"/>
      <c r="B33" s="266" t="s">
        <v>12</v>
      </c>
      <c r="C33" s="922"/>
      <c r="D33" s="922"/>
      <c r="E33" s="922"/>
      <c r="F33" s="922"/>
      <c r="G33" s="923"/>
      <c r="O33" s="659"/>
      <c r="P33" s="659"/>
      <c r="Q33" s="659"/>
      <c r="R33" s="659"/>
      <c r="S33" s="659"/>
    </row>
    <row r="34" spans="1:19">
      <c r="A34" s="272">
        <v>21</v>
      </c>
      <c r="B34" s="273" t="s">
        <v>13</v>
      </c>
      <c r="C34" s="919">
        <v>4.3020245155645308E-2</v>
      </c>
      <c r="D34" s="920">
        <v>2.7456641319127367E-2</v>
      </c>
      <c r="E34" s="920">
        <v>1.3065691780277701E-2</v>
      </c>
      <c r="F34" s="920">
        <v>1.2469114320397294E-2</v>
      </c>
      <c r="G34" s="921">
        <v>7.6898951015918768E-3</v>
      </c>
      <c r="O34" s="659"/>
      <c r="P34" s="659"/>
      <c r="Q34" s="659"/>
      <c r="R34" s="659"/>
      <c r="S34" s="659"/>
    </row>
    <row r="35" spans="1:19" ht="15" customHeight="1">
      <c r="A35" s="272">
        <v>22</v>
      </c>
      <c r="B35" s="273" t="s">
        <v>917</v>
      </c>
      <c r="C35" s="919">
        <v>4.3637819710509888E-2</v>
      </c>
      <c r="D35" s="920">
        <v>2.6959821870119898E-2</v>
      </c>
      <c r="E35" s="920">
        <v>2.2243139281515674E-2</v>
      </c>
      <c r="F35" s="920">
        <v>1.8911998569317637E-2</v>
      </c>
      <c r="G35" s="921">
        <v>1.8424538170021147E-2</v>
      </c>
      <c r="O35" s="659"/>
      <c r="P35" s="659"/>
      <c r="Q35" s="659"/>
      <c r="R35" s="659"/>
      <c r="S35" s="659"/>
    </row>
    <row r="36" spans="1:19">
      <c r="A36" s="272">
        <v>23</v>
      </c>
      <c r="B36" s="273" t="s">
        <v>14</v>
      </c>
      <c r="C36" s="919">
        <v>0.1260118266146581</v>
      </c>
      <c r="D36" s="920">
        <v>0.29738854250996566</v>
      </c>
      <c r="E36" s="920">
        <v>0.35173537806500249</v>
      </c>
      <c r="F36" s="920">
        <v>0.37723014449309017</v>
      </c>
      <c r="G36" s="921">
        <v>0.44427692728185203</v>
      </c>
      <c r="O36" s="659"/>
      <c r="P36" s="659"/>
      <c r="Q36" s="659"/>
      <c r="R36" s="659"/>
      <c r="S36" s="659"/>
    </row>
    <row r="37" spans="1:19" ht="15" customHeight="1">
      <c r="A37" s="272">
        <v>24</v>
      </c>
      <c r="B37" s="273" t="s">
        <v>15</v>
      </c>
      <c r="C37" s="919">
        <v>0.26963303957954721</v>
      </c>
      <c r="D37" s="920">
        <v>0.27321599138404595</v>
      </c>
      <c r="E37" s="920">
        <v>0.29078467354687437</v>
      </c>
      <c r="F37" s="920">
        <v>0.30920312958198098</v>
      </c>
      <c r="G37" s="921">
        <v>0.30073249210325342</v>
      </c>
      <c r="O37" s="659"/>
      <c r="P37" s="659"/>
      <c r="Q37" s="659"/>
      <c r="R37" s="659"/>
      <c r="S37" s="659"/>
    </row>
    <row r="38" spans="1:19">
      <c r="A38" s="272">
        <v>25</v>
      </c>
      <c r="B38" s="273" t="s">
        <v>16</v>
      </c>
      <c r="C38" s="919">
        <v>-0.16857473346488466</v>
      </c>
      <c r="D38" s="920">
        <v>9.1224471301740204E-2</v>
      </c>
      <c r="E38" s="920">
        <v>3.6695585190813423E-2</v>
      </c>
      <c r="F38" s="920">
        <v>1.2522984586389991</v>
      </c>
      <c r="G38" s="921">
        <v>0.87448973062485047</v>
      </c>
      <c r="O38" s="659"/>
      <c r="P38" s="659"/>
      <c r="Q38" s="659"/>
      <c r="R38" s="659"/>
      <c r="S38" s="659"/>
    </row>
    <row r="39" spans="1:19" ht="15" customHeight="1">
      <c r="A39" s="265"/>
      <c r="B39" s="266" t="s">
        <v>17</v>
      </c>
      <c r="C39" s="922"/>
      <c r="D39" s="922"/>
      <c r="E39" s="922"/>
      <c r="F39" s="922"/>
      <c r="G39" s="923"/>
      <c r="O39" s="659"/>
      <c r="P39" s="659"/>
      <c r="Q39" s="659"/>
      <c r="R39" s="659"/>
      <c r="S39" s="659"/>
    </row>
    <row r="40" spans="1:19" ht="15" customHeight="1">
      <c r="A40" s="272">
        <v>26</v>
      </c>
      <c r="B40" s="273" t="s">
        <v>18</v>
      </c>
      <c r="C40" s="919">
        <v>0.28229980236500751</v>
      </c>
      <c r="D40" s="919">
        <v>0.20042026972069935</v>
      </c>
      <c r="E40" s="919">
        <v>0.19732076771501195</v>
      </c>
      <c r="F40" s="919">
        <v>0.21704465130752212</v>
      </c>
      <c r="G40" s="924">
        <v>0.26849145137892477</v>
      </c>
      <c r="O40" s="659"/>
      <c r="P40" s="659"/>
      <c r="Q40" s="659"/>
      <c r="R40" s="659"/>
      <c r="S40" s="659"/>
    </row>
    <row r="41" spans="1:19" ht="15" customHeight="1">
      <c r="A41" s="272">
        <v>27</v>
      </c>
      <c r="B41" s="273" t="s">
        <v>19</v>
      </c>
      <c r="C41" s="919">
        <v>0.21585635789938645</v>
      </c>
      <c r="D41" s="919">
        <v>0.2401792139183308</v>
      </c>
      <c r="E41" s="919">
        <v>0.21261149390564252</v>
      </c>
      <c r="F41" s="919">
        <v>0.20465973733929491</v>
      </c>
      <c r="G41" s="924">
        <v>0.21543437856848457</v>
      </c>
      <c r="O41" s="659"/>
      <c r="P41" s="659"/>
      <c r="Q41" s="659"/>
      <c r="R41" s="659"/>
      <c r="S41" s="659"/>
    </row>
    <row r="42" spans="1:19" ht="15" customHeight="1">
      <c r="A42" s="272">
        <v>28</v>
      </c>
      <c r="B42" s="274" t="s">
        <v>20</v>
      </c>
      <c r="C42" s="919">
        <v>8.7318582067850523E-2</v>
      </c>
      <c r="D42" s="919">
        <v>0.10318237832490137</v>
      </c>
      <c r="E42" s="919">
        <v>7.3045138489445646E-2</v>
      </c>
      <c r="F42" s="919">
        <v>8.871000342639293E-2</v>
      </c>
      <c r="G42" s="924">
        <v>0.11470022484094086</v>
      </c>
      <c r="O42" s="659"/>
      <c r="P42" s="659"/>
      <c r="Q42" s="659"/>
      <c r="R42" s="659"/>
      <c r="S42" s="659"/>
    </row>
    <row r="43" spans="1:19" ht="15" customHeight="1">
      <c r="A43" s="278"/>
      <c r="B43" s="266" t="s">
        <v>344</v>
      </c>
      <c r="C43" s="171"/>
      <c r="D43" s="171"/>
      <c r="E43" s="171"/>
      <c r="F43" s="171"/>
      <c r="G43" s="172"/>
      <c r="O43" s="659"/>
      <c r="P43" s="659"/>
      <c r="Q43" s="659"/>
      <c r="R43" s="659"/>
      <c r="S43" s="659"/>
    </row>
    <row r="44" spans="1:19" ht="15" customHeight="1">
      <c r="A44" s="272">
        <v>29</v>
      </c>
      <c r="B44" s="317" t="s">
        <v>328</v>
      </c>
      <c r="C44" s="274">
        <v>47686361.430000007</v>
      </c>
      <c r="D44" s="274">
        <v>58815376.760000005</v>
      </c>
      <c r="E44" s="274">
        <v>42815956.579999998</v>
      </c>
      <c r="F44" s="274">
        <v>57459901.299999997</v>
      </c>
      <c r="G44" s="277">
        <v>60047877.399999991</v>
      </c>
      <c r="O44" s="659"/>
      <c r="P44" s="659"/>
      <c r="Q44" s="659"/>
      <c r="R44" s="659"/>
      <c r="S44" s="659"/>
    </row>
    <row r="45" spans="1:19">
      <c r="A45" s="272">
        <v>30</v>
      </c>
      <c r="B45" s="273" t="s">
        <v>329</v>
      </c>
      <c r="C45" s="274">
        <v>24005857.869350001</v>
      </c>
      <c r="D45" s="275">
        <v>33261667.984650005</v>
      </c>
      <c r="E45" s="275">
        <v>18858388.107000001</v>
      </c>
      <c r="F45" s="275">
        <v>19828268.733950004</v>
      </c>
      <c r="G45" s="276">
        <v>20649799.566477194</v>
      </c>
      <c r="O45" s="659"/>
      <c r="P45" s="659"/>
      <c r="Q45" s="659"/>
      <c r="R45" s="659"/>
      <c r="S45" s="659"/>
    </row>
    <row r="46" spans="1:19">
      <c r="A46" s="312">
        <v>31</v>
      </c>
      <c r="B46" s="313" t="s">
        <v>327</v>
      </c>
      <c r="C46" s="624">
        <v>1.9864468784881295</v>
      </c>
      <c r="D46" s="624">
        <v>1.768262998330175</v>
      </c>
      <c r="E46" s="624">
        <v>2.2703932243343345</v>
      </c>
      <c r="F46" s="624">
        <v>2.8978778768323346</v>
      </c>
      <c r="G46" s="625">
        <v>2.9079157503049804</v>
      </c>
      <c r="O46" s="659"/>
      <c r="P46" s="659"/>
      <c r="Q46" s="659"/>
      <c r="R46" s="659"/>
      <c r="S46" s="659"/>
    </row>
    <row r="47" spans="1:19">
      <c r="A47" s="312"/>
      <c r="B47" s="266" t="s">
        <v>422</v>
      </c>
      <c r="C47" s="171"/>
      <c r="D47" s="171"/>
      <c r="E47" s="171"/>
      <c r="F47" s="171"/>
      <c r="G47" s="172"/>
      <c r="O47" s="659"/>
      <c r="P47" s="659"/>
      <c r="Q47" s="659"/>
      <c r="R47" s="659"/>
      <c r="S47" s="659"/>
    </row>
    <row r="48" spans="1:19">
      <c r="A48" s="312">
        <v>32</v>
      </c>
      <c r="B48" s="313" t="s">
        <v>429</v>
      </c>
      <c r="C48" s="314">
        <v>132210869.38449124</v>
      </c>
      <c r="D48" s="315">
        <v>143125460.79054442</v>
      </c>
      <c r="E48" s="315">
        <v>160430671.54504979</v>
      </c>
      <c r="F48" s="315">
        <v>162334832.41335371</v>
      </c>
      <c r="G48" s="316">
        <v>159296629.3905389</v>
      </c>
      <c r="O48" s="659"/>
      <c r="P48" s="659"/>
      <c r="Q48" s="659"/>
      <c r="R48" s="659"/>
      <c r="S48" s="659"/>
    </row>
    <row r="49" spans="1:19">
      <c r="A49" s="312">
        <v>33</v>
      </c>
      <c r="B49" s="313" t="s">
        <v>442</v>
      </c>
      <c r="C49" s="314">
        <v>110002002.16626833</v>
      </c>
      <c r="D49" s="315">
        <v>132933238.80487554</v>
      </c>
      <c r="E49" s="315">
        <v>126621302.4915107</v>
      </c>
      <c r="F49" s="315">
        <v>132503939.96915297</v>
      </c>
      <c r="G49" s="316">
        <v>117972447.44466089</v>
      </c>
      <c r="O49" s="659"/>
      <c r="P49" s="659"/>
      <c r="Q49" s="659"/>
      <c r="R49" s="659"/>
      <c r="S49" s="659"/>
    </row>
    <row r="50" spans="1:19" ht="15" thickBot="1">
      <c r="A50" s="59">
        <v>34</v>
      </c>
      <c r="B50" s="134" t="s">
        <v>456</v>
      </c>
      <c r="C50" s="621">
        <v>1.2018951180966155</v>
      </c>
      <c r="D50" s="622">
        <v>1.0766717344533328</v>
      </c>
      <c r="E50" s="622">
        <v>1.2670116985710664</v>
      </c>
      <c r="F50" s="622">
        <v>1.225132116457408</v>
      </c>
      <c r="G50" s="623">
        <v>1.3502867223744135</v>
      </c>
      <c r="O50" s="659"/>
      <c r="P50" s="659"/>
      <c r="Q50" s="659"/>
      <c r="R50" s="659"/>
      <c r="S50" s="659"/>
    </row>
    <row r="51" spans="1:19">
      <c r="A51" s="15"/>
    </row>
    <row r="52" spans="1:19">
      <c r="B52" s="17"/>
    </row>
    <row r="53" spans="1:19" ht="69">
      <c r="B53" s="210" t="s">
        <v>343</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G39"/>
  <sheetViews>
    <sheetView zoomScaleNormal="100" workbookViewId="0">
      <selection activeCell="E1" sqref="E1:G1048576"/>
    </sheetView>
  </sheetViews>
  <sheetFormatPr defaultRowHeight="14.4"/>
  <cols>
    <col min="1" max="1" width="11.44140625" customWidth="1"/>
    <col min="2" max="2" width="76.77734375" style="2" customWidth="1"/>
    <col min="3" max="3" width="22.77734375" customWidth="1"/>
  </cols>
  <sheetData>
    <row r="1" spans="1:7">
      <c r="A1" s="1" t="s">
        <v>97</v>
      </c>
      <c r="B1" t="str">
        <f>Info!C2</f>
        <v>სს სილქ ბანკი</v>
      </c>
    </row>
    <row r="2" spans="1:7">
      <c r="A2" s="1" t="s">
        <v>98</v>
      </c>
      <c r="B2" s="620">
        <f>'1. key ratios'!B2</f>
        <v>45930</v>
      </c>
    </row>
    <row r="3" spans="1:7">
      <c r="A3" s="1"/>
      <c r="B3"/>
    </row>
    <row r="4" spans="1:7">
      <c r="A4" s="1" t="s">
        <v>406</v>
      </c>
      <c r="B4" t="s">
        <v>375</v>
      </c>
    </row>
    <row r="5" spans="1:7">
      <c r="A5" s="577"/>
      <c r="B5" s="577" t="s">
        <v>376</v>
      </c>
      <c r="C5" s="578"/>
    </row>
    <row r="6" spans="1:7">
      <c r="A6" s="579">
        <v>1</v>
      </c>
      <c r="B6" s="580" t="s">
        <v>376</v>
      </c>
      <c r="C6" s="581">
        <v>187017192.68178847</v>
      </c>
      <c r="F6" s="690"/>
      <c r="G6" s="690"/>
    </row>
    <row r="7" spans="1:7">
      <c r="A7" s="579">
        <v>2</v>
      </c>
      <c r="B7" s="580" t="s">
        <v>377</v>
      </c>
      <c r="C7" s="581">
        <v>-16699760.221600275</v>
      </c>
      <c r="F7" s="690"/>
      <c r="G7" s="690"/>
    </row>
    <row r="8" spans="1:7">
      <c r="A8" s="582">
        <v>3</v>
      </c>
      <c r="B8" s="583" t="s">
        <v>378</v>
      </c>
      <c r="C8" s="584">
        <f>C6+C7</f>
        <v>170317432.46018821</v>
      </c>
      <c r="F8" s="690"/>
      <c r="G8" s="690"/>
    </row>
    <row r="9" spans="1:7">
      <c r="A9" s="585"/>
      <c r="B9" s="585" t="s">
        <v>379</v>
      </c>
      <c r="C9" s="586"/>
      <c r="F9" s="690"/>
      <c r="G9" s="690"/>
    </row>
    <row r="10" spans="1:7">
      <c r="A10" s="587">
        <v>4</v>
      </c>
      <c r="B10" s="588" t="s">
        <v>380</v>
      </c>
      <c r="C10" s="581">
        <f>'15. CCR'!F34</f>
        <v>780886.99236462614</v>
      </c>
      <c r="F10" s="690"/>
      <c r="G10" s="690"/>
    </row>
    <row r="11" spans="1:7">
      <c r="A11" s="587">
        <v>5</v>
      </c>
      <c r="B11" s="589" t="s">
        <v>381</v>
      </c>
      <c r="C11" s="581">
        <f>'15. CCR'!G34</f>
        <v>555555.43963666481</v>
      </c>
      <c r="F11" s="690"/>
      <c r="G11" s="690"/>
    </row>
    <row r="12" spans="1:7">
      <c r="A12" s="587">
        <v>6</v>
      </c>
      <c r="B12" s="590" t="s">
        <v>979</v>
      </c>
      <c r="C12" s="584">
        <f>'15. CCR'!I34</f>
        <v>1871019.4048018071</v>
      </c>
      <c r="F12" s="690"/>
      <c r="G12" s="690"/>
    </row>
    <row r="13" spans="1:7">
      <c r="A13" s="591">
        <v>7</v>
      </c>
      <c r="B13" s="592" t="s">
        <v>382</v>
      </c>
      <c r="C13" s="581">
        <f>'15. CCR'!E34</f>
        <v>98000</v>
      </c>
      <c r="F13" s="690"/>
      <c r="G13" s="690"/>
    </row>
    <row r="14" spans="1:7">
      <c r="A14" s="593">
        <v>8</v>
      </c>
      <c r="B14" s="594" t="s">
        <v>383</v>
      </c>
      <c r="C14" s="584">
        <f>C12</f>
        <v>1871019.4048018071</v>
      </c>
      <c r="F14" s="690"/>
      <c r="G14" s="690"/>
    </row>
    <row r="15" spans="1:7">
      <c r="A15" s="585"/>
      <c r="B15" s="585" t="s">
        <v>384</v>
      </c>
      <c r="C15" s="595"/>
      <c r="F15" s="690"/>
      <c r="G15" s="690"/>
    </row>
    <row r="16" spans="1:7">
      <c r="A16" s="591">
        <v>9</v>
      </c>
      <c r="B16" s="596" t="s">
        <v>385</v>
      </c>
      <c r="C16" s="581"/>
      <c r="F16" s="690"/>
      <c r="G16" s="690"/>
    </row>
    <row r="17" spans="1:7">
      <c r="A17" s="587">
        <v>10</v>
      </c>
      <c r="B17" s="580" t="s">
        <v>386</v>
      </c>
      <c r="C17" s="581"/>
      <c r="F17" s="690"/>
      <c r="G17" s="690"/>
    </row>
    <row r="18" spans="1:7">
      <c r="A18" s="587">
        <v>11</v>
      </c>
      <c r="B18" s="580" t="s">
        <v>387</v>
      </c>
      <c r="C18" s="581"/>
      <c r="F18" s="690"/>
      <c r="G18" s="690"/>
    </row>
    <row r="19" spans="1:7" ht="22.8">
      <c r="A19" s="591">
        <v>12</v>
      </c>
      <c r="B19" s="596" t="s">
        <v>388</v>
      </c>
      <c r="C19" s="581"/>
      <c r="F19" s="690"/>
      <c r="G19" s="690"/>
    </row>
    <row r="20" spans="1:7">
      <c r="A20" s="591">
        <v>13</v>
      </c>
      <c r="B20" s="596" t="s">
        <v>389</v>
      </c>
      <c r="C20" s="581"/>
      <c r="F20" s="690"/>
      <c r="G20" s="690"/>
    </row>
    <row r="21" spans="1:7">
      <c r="A21" s="591">
        <v>14</v>
      </c>
      <c r="B21" s="580" t="s">
        <v>390</v>
      </c>
      <c r="C21" s="581"/>
      <c r="F21" s="690"/>
      <c r="G21" s="690"/>
    </row>
    <row r="22" spans="1:7">
      <c r="A22" s="593">
        <v>15</v>
      </c>
      <c r="B22" s="594" t="s">
        <v>391</v>
      </c>
      <c r="C22" s="584">
        <f>SUM(C16:C21)</f>
        <v>0</v>
      </c>
      <c r="F22" s="690"/>
      <c r="G22" s="690"/>
    </row>
    <row r="23" spans="1:7">
      <c r="A23" s="585"/>
      <c r="B23" s="585" t="s">
        <v>392</v>
      </c>
      <c r="C23" s="586"/>
      <c r="F23" s="690"/>
      <c r="G23" s="690"/>
    </row>
    <row r="24" spans="1:7">
      <c r="A24" s="587">
        <v>16</v>
      </c>
      <c r="B24" s="580" t="s">
        <v>393</v>
      </c>
      <c r="C24" s="581">
        <v>17674223.978700712</v>
      </c>
      <c r="F24" s="690"/>
      <c r="G24" s="690"/>
    </row>
    <row r="25" spans="1:7">
      <c r="A25" s="587">
        <v>17</v>
      </c>
      <c r="B25" s="580" t="s">
        <v>394</v>
      </c>
      <c r="C25" s="581">
        <v>-15566663.679440007</v>
      </c>
      <c r="F25" s="690"/>
      <c r="G25" s="690"/>
    </row>
    <row r="26" spans="1:7">
      <c r="A26" s="593">
        <v>18</v>
      </c>
      <c r="B26" s="594" t="s">
        <v>395</v>
      </c>
      <c r="C26" s="584">
        <f>C24+C25</f>
        <v>2107560.2992607057</v>
      </c>
      <c r="F26" s="690"/>
      <c r="G26" s="690"/>
    </row>
    <row r="27" spans="1:7">
      <c r="A27" s="585"/>
      <c r="B27" s="585" t="s">
        <v>396</v>
      </c>
      <c r="C27" s="595"/>
      <c r="F27" s="690"/>
      <c r="G27" s="690"/>
    </row>
    <row r="28" spans="1:7">
      <c r="A28" s="587">
        <v>19</v>
      </c>
      <c r="B28" s="580" t="s">
        <v>397</v>
      </c>
      <c r="C28" s="581"/>
      <c r="F28" s="690"/>
      <c r="G28" s="690"/>
    </row>
    <row r="29" spans="1:7">
      <c r="A29" s="587">
        <v>20</v>
      </c>
      <c r="B29" s="580" t="s">
        <v>398</v>
      </c>
      <c r="C29" s="581"/>
      <c r="F29" s="690"/>
      <c r="G29" s="690"/>
    </row>
    <row r="30" spans="1:7">
      <c r="A30" s="585"/>
      <c r="B30" s="585" t="s">
        <v>399</v>
      </c>
      <c r="C30" s="586"/>
      <c r="F30" s="690"/>
      <c r="G30" s="690"/>
    </row>
    <row r="31" spans="1:7">
      <c r="A31" s="593">
        <v>21</v>
      </c>
      <c r="B31" s="594" t="s">
        <v>75</v>
      </c>
      <c r="C31" s="584">
        <v>45772506.908991337</v>
      </c>
      <c r="F31" s="690"/>
      <c r="G31" s="690"/>
    </row>
    <row r="32" spans="1:7">
      <c r="A32" s="593">
        <v>22</v>
      </c>
      <c r="B32" s="594" t="s">
        <v>400</v>
      </c>
      <c r="C32" s="584">
        <f>C8+C14+C22+C26</f>
        <v>174296012.16425073</v>
      </c>
      <c r="F32" s="690"/>
      <c r="G32" s="690"/>
    </row>
    <row r="33" spans="1:7">
      <c r="A33" s="597"/>
      <c r="B33" s="597" t="s">
        <v>375</v>
      </c>
      <c r="C33" s="586"/>
      <c r="F33" s="690"/>
      <c r="G33" s="690"/>
    </row>
    <row r="34" spans="1:7">
      <c r="A34" s="593">
        <v>23</v>
      </c>
      <c r="B34" s="594" t="s">
        <v>375</v>
      </c>
      <c r="C34" s="732">
        <f>IFERROR(C31/C32,0)</f>
        <v>0.2626136211645328</v>
      </c>
      <c r="F34" s="690"/>
      <c r="G34" s="690"/>
    </row>
    <row r="35" spans="1:7">
      <c r="A35" s="597"/>
      <c r="B35" s="597" t="s">
        <v>401</v>
      </c>
      <c r="C35" s="586"/>
    </row>
    <row r="36" spans="1:7">
      <c r="A36" s="591" t="s">
        <v>402</v>
      </c>
      <c r="B36" s="596" t="s">
        <v>403</v>
      </c>
      <c r="C36" s="598"/>
    </row>
    <row r="37" spans="1:7">
      <c r="A37" s="599" t="s">
        <v>404</v>
      </c>
      <c r="B37" s="600" t="s">
        <v>405</v>
      </c>
      <c r="C37" s="598"/>
    </row>
    <row r="39" spans="1:7">
      <c r="B39" s="247"/>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election activeCell="F7" sqref="F7"/>
    </sheetView>
  </sheetViews>
  <sheetFormatPr defaultRowHeight="14.4"/>
  <cols>
    <col min="1" max="1" width="11.44140625" customWidth="1"/>
    <col min="2" max="2" width="76.77734375" style="2" customWidth="1"/>
    <col min="3" max="6" width="24.44140625" customWidth="1"/>
  </cols>
  <sheetData>
    <row r="1" spans="1:6">
      <c r="A1" s="12" t="s">
        <v>97</v>
      </c>
      <c r="B1" t="str">
        <f>'15.1. LR'!B1</f>
        <v>სს სილქ ბანკი</v>
      </c>
    </row>
    <row r="2" spans="1:6">
      <c r="A2" s="1" t="s">
        <v>98</v>
      </c>
      <c r="B2" s="620">
        <f>'15.1. LR'!B2</f>
        <v>45930</v>
      </c>
    </row>
    <row r="3" spans="1:6">
      <c r="A3" s="1"/>
      <c r="B3"/>
    </row>
    <row r="4" spans="1:6">
      <c r="A4" s="576" t="s">
        <v>971</v>
      </c>
    </row>
    <row r="5" spans="1:6" ht="100.8">
      <c r="B5" s="570"/>
      <c r="C5" s="571" t="s">
        <v>972</v>
      </c>
      <c r="D5" s="571" t="s">
        <v>973</v>
      </c>
      <c r="E5" s="571" t="s">
        <v>974</v>
      </c>
      <c r="F5" s="571" t="s">
        <v>975</v>
      </c>
    </row>
    <row r="6" spans="1:6">
      <c r="B6" s="572" t="s">
        <v>970</v>
      </c>
      <c r="C6" s="573">
        <f>IF(C7&gt;0,C7,IF(C8&gt;0,C8,IF(C9&gt;0,C9)))</f>
        <v>355848.31312300509</v>
      </c>
      <c r="D6" s="573" t="b">
        <f>IF(D7&gt;0,D7,IF(D8&gt;0,D8,IF(D9&gt;0,D9)))</f>
        <v>0</v>
      </c>
      <c r="E6" s="573" t="b">
        <f>IF(E7&gt;0,E7,IF(E8&gt;0,E8,IF(E9&gt;0,E9)))</f>
        <v>0</v>
      </c>
      <c r="F6" s="573">
        <f>IF(F7&gt;0,F7,IF(F8&gt;0,F8,IF(F9&gt;0,F9)))</f>
        <v>355848.31312300509</v>
      </c>
    </row>
    <row r="7" spans="1:6">
      <c r="B7" s="574" t="s">
        <v>976</v>
      </c>
      <c r="C7" s="575">
        <v>355848.31312300509</v>
      </c>
      <c r="D7" s="575">
        <v>0</v>
      </c>
      <c r="E7" s="575">
        <v>0</v>
      </c>
      <c r="F7" s="575">
        <v>355848.31312300509</v>
      </c>
    </row>
    <row r="8" spans="1:6">
      <c r="B8" s="574" t="s">
        <v>977</v>
      </c>
      <c r="C8" s="575"/>
      <c r="D8" s="575"/>
      <c r="E8" s="575"/>
      <c r="F8" s="575"/>
    </row>
    <row r="9" spans="1:6">
      <c r="B9" s="574" t="s">
        <v>978</v>
      </c>
      <c r="C9" s="575"/>
      <c r="D9" s="575"/>
      <c r="E9" s="575"/>
      <c r="F9" s="575"/>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G42"/>
  <sheetViews>
    <sheetView zoomScale="80" zoomScaleNormal="80" workbookViewId="0">
      <pane xSplit="2" ySplit="6" topLeftCell="C23" activePane="bottomRight" state="frozen"/>
      <selection pane="topRight" activeCell="C1" sqref="C1"/>
      <selection pane="bottomLeft" activeCell="A7" sqref="A7"/>
      <selection pane="bottomRight" activeCell="C8" sqref="C8:G39"/>
    </sheetView>
  </sheetViews>
  <sheetFormatPr defaultRowHeight="14.4"/>
  <cols>
    <col min="1" max="1" width="9.88671875" style="1" bestFit="1" customWidth="1"/>
    <col min="2" max="2" width="82.6640625" style="17" customWidth="1"/>
    <col min="3" max="7" width="17.5546875" style="1" customWidth="1"/>
  </cols>
  <sheetData>
    <row r="1" spans="1:7">
      <c r="A1" s="1" t="s">
        <v>97</v>
      </c>
      <c r="B1" s="1" t="str">
        <f>Info!C2</f>
        <v>სს სილქ ბანკი</v>
      </c>
    </row>
    <row r="2" spans="1:7">
      <c r="A2" s="1" t="s">
        <v>98</v>
      </c>
      <c r="B2" s="620">
        <f>'1. key ratios'!B2</f>
        <v>45930</v>
      </c>
    </row>
    <row r="3" spans="1:7">
      <c r="B3" s="279"/>
    </row>
    <row r="4" spans="1:7" ht="15" thickBot="1">
      <c r="A4" s="1" t="s">
        <v>457</v>
      </c>
      <c r="B4" s="163" t="s">
        <v>422</v>
      </c>
    </row>
    <row r="5" spans="1:7">
      <c r="A5" s="280"/>
      <c r="B5" s="281"/>
      <c r="C5" s="794" t="s">
        <v>423</v>
      </c>
      <c r="D5" s="794"/>
      <c r="E5" s="794"/>
      <c r="F5" s="794"/>
      <c r="G5" s="795" t="s">
        <v>424</v>
      </c>
    </row>
    <row r="6" spans="1:7">
      <c r="A6" s="282"/>
      <c r="B6" s="283"/>
      <c r="C6" s="284" t="s">
        <v>425</v>
      </c>
      <c r="D6" s="284" t="s">
        <v>426</v>
      </c>
      <c r="E6" s="284" t="s">
        <v>427</v>
      </c>
      <c r="F6" s="284" t="s">
        <v>428</v>
      </c>
      <c r="G6" s="796"/>
    </row>
    <row r="7" spans="1:7">
      <c r="A7" s="285"/>
      <c r="B7" s="286" t="s">
        <v>429</v>
      </c>
      <c r="C7" s="287"/>
      <c r="D7" s="287"/>
      <c r="E7" s="287"/>
      <c r="F7" s="287"/>
      <c r="G7" s="288"/>
    </row>
    <row r="8" spans="1:7">
      <c r="A8" s="289">
        <v>1</v>
      </c>
      <c r="B8" s="290" t="s">
        <v>430</v>
      </c>
      <c r="C8" s="291">
        <v>57411237.78899134</v>
      </c>
      <c r="D8" s="291">
        <v>0</v>
      </c>
      <c r="E8" s="291">
        <v>0</v>
      </c>
      <c r="F8" s="291">
        <v>0</v>
      </c>
      <c r="G8" s="292">
        <v>57411237.78899134</v>
      </c>
    </row>
    <row r="9" spans="1:7">
      <c r="A9" s="289">
        <v>2</v>
      </c>
      <c r="B9" s="293" t="s">
        <v>74</v>
      </c>
      <c r="C9" s="291">
        <v>57411237.78899134</v>
      </c>
      <c r="D9" s="291"/>
      <c r="E9" s="291"/>
      <c r="F9" s="291">
        <v>0</v>
      </c>
      <c r="G9" s="292">
        <v>57411237.78899134</v>
      </c>
    </row>
    <row r="10" spans="1:7">
      <c r="A10" s="289">
        <v>3</v>
      </c>
      <c r="B10" s="293" t="s">
        <v>431</v>
      </c>
      <c r="C10" s="691"/>
      <c r="D10" s="691"/>
      <c r="E10" s="691"/>
      <c r="F10" s="291">
        <v>5763075.5200000005</v>
      </c>
      <c r="G10" s="292">
        <v>5763075.5200000005</v>
      </c>
    </row>
    <row r="11" spans="1:7" ht="27.6">
      <c r="A11" s="289">
        <v>4</v>
      </c>
      <c r="B11" s="290" t="s">
        <v>432</v>
      </c>
      <c r="C11" s="291">
        <v>8529312.57999992</v>
      </c>
      <c r="D11" s="291">
        <v>14904293.07</v>
      </c>
      <c r="E11" s="291">
        <v>27126606.129999988</v>
      </c>
      <c r="F11" s="291">
        <v>645.44000000000005</v>
      </c>
      <c r="G11" s="292">
        <v>46493678.490499899</v>
      </c>
    </row>
    <row r="12" spans="1:7">
      <c r="A12" s="289">
        <v>5</v>
      </c>
      <c r="B12" s="293" t="s">
        <v>433</v>
      </c>
      <c r="C12" s="291">
        <v>7335897.8399999207</v>
      </c>
      <c r="D12" s="294">
        <v>14147485.32</v>
      </c>
      <c r="E12" s="291">
        <v>25656526.689999986</v>
      </c>
      <c r="F12" s="291">
        <v>645.44000000000005</v>
      </c>
      <c r="G12" s="292">
        <v>44783527.525499903</v>
      </c>
    </row>
    <row r="13" spans="1:7">
      <c r="A13" s="289">
        <v>6</v>
      </c>
      <c r="B13" s="293" t="s">
        <v>434</v>
      </c>
      <c r="C13" s="291">
        <v>1193414.7399999998</v>
      </c>
      <c r="D13" s="294">
        <v>756807.75</v>
      </c>
      <c r="E13" s="291">
        <v>1470079.44</v>
      </c>
      <c r="F13" s="291">
        <v>0</v>
      </c>
      <c r="G13" s="292">
        <v>1710150.9649999999</v>
      </c>
    </row>
    <row r="14" spans="1:7">
      <c r="A14" s="289">
        <v>7</v>
      </c>
      <c r="B14" s="290" t="s">
        <v>435</v>
      </c>
      <c r="C14" s="291">
        <v>8841222.7100000028</v>
      </c>
      <c r="D14" s="291">
        <v>3335875.1299999994</v>
      </c>
      <c r="E14" s="291">
        <v>32908657.329999991</v>
      </c>
      <c r="F14" s="291">
        <v>0</v>
      </c>
      <c r="G14" s="292">
        <v>22542877.584999997</v>
      </c>
    </row>
    <row r="15" spans="1:7" ht="55.2">
      <c r="A15" s="289">
        <v>8</v>
      </c>
      <c r="B15" s="293" t="s">
        <v>436</v>
      </c>
      <c r="C15" s="291">
        <v>8841222.7100000028</v>
      </c>
      <c r="D15" s="294">
        <v>3335875.1299999994</v>
      </c>
      <c r="E15" s="291">
        <v>32908657.329999991</v>
      </c>
      <c r="F15" s="291">
        <v>0</v>
      </c>
      <c r="G15" s="292">
        <v>22542877.584999997</v>
      </c>
    </row>
    <row r="16" spans="1:7" ht="27.6">
      <c r="A16" s="289">
        <v>9</v>
      </c>
      <c r="B16" s="293" t="s">
        <v>437</v>
      </c>
      <c r="C16" s="291">
        <v>0</v>
      </c>
      <c r="D16" s="294">
        <v>0</v>
      </c>
      <c r="E16" s="291">
        <v>0</v>
      </c>
      <c r="F16" s="291">
        <v>0</v>
      </c>
      <c r="G16" s="292">
        <v>0</v>
      </c>
    </row>
    <row r="17" spans="1:7">
      <c r="A17" s="289">
        <v>10</v>
      </c>
      <c r="B17" s="290" t="s">
        <v>438</v>
      </c>
      <c r="C17" s="291"/>
      <c r="D17" s="294"/>
      <c r="E17" s="291"/>
      <c r="F17" s="291"/>
      <c r="G17" s="292"/>
    </row>
    <row r="18" spans="1:7">
      <c r="A18" s="289">
        <v>11</v>
      </c>
      <c r="B18" s="290" t="s">
        <v>78</v>
      </c>
      <c r="C18" s="291">
        <v>24691234.929827332</v>
      </c>
      <c r="D18" s="294">
        <v>19020</v>
      </c>
      <c r="E18" s="291">
        <v>0</v>
      </c>
      <c r="F18" s="291">
        <v>0</v>
      </c>
      <c r="G18" s="292">
        <v>0</v>
      </c>
    </row>
    <row r="19" spans="1:7">
      <c r="A19" s="289">
        <v>12</v>
      </c>
      <c r="B19" s="293" t="s">
        <v>439</v>
      </c>
      <c r="C19" s="691"/>
      <c r="D19" s="294">
        <v>19020</v>
      </c>
      <c r="E19" s="291"/>
      <c r="F19" s="291"/>
      <c r="G19" s="292">
        <v>0</v>
      </c>
    </row>
    <row r="20" spans="1:7" ht="27.6">
      <c r="A20" s="289">
        <v>13</v>
      </c>
      <c r="B20" s="293" t="s">
        <v>440</v>
      </c>
      <c r="C20" s="291">
        <v>24691234.929827332</v>
      </c>
      <c r="D20" s="291"/>
      <c r="E20" s="291"/>
      <c r="F20" s="291"/>
      <c r="G20" s="292">
        <v>0</v>
      </c>
    </row>
    <row r="21" spans="1:7">
      <c r="A21" s="295">
        <v>14</v>
      </c>
      <c r="B21" s="296" t="s">
        <v>441</v>
      </c>
      <c r="C21" s="691"/>
      <c r="D21" s="691"/>
      <c r="E21" s="691"/>
      <c r="F21" s="691"/>
      <c r="G21" s="297">
        <v>132210869.38449124</v>
      </c>
    </row>
    <row r="22" spans="1:7">
      <c r="A22" s="298"/>
      <c r="B22" s="318" t="s">
        <v>442</v>
      </c>
      <c r="C22" s="299"/>
      <c r="D22" s="300"/>
      <c r="E22" s="299"/>
      <c r="F22" s="299"/>
      <c r="G22" s="301"/>
    </row>
    <row r="23" spans="1:7">
      <c r="A23" s="289">
        <v>15</v>
      </c>
      <c r="B23" s="290" t="s">
        <v>310</v>
      </c>
      <c r="C23" s="302">
        <v>58302359.669999979</v>
      </c>
      <c r="D23" s="303"/>
      <c r="E23" s="302"/>
      <c r="F23" s="302">
        <v>73273.5</v>
      </c>
      <c r="G23" s="292">
        <v>2551264.041999999</v>
      </c>
    </row>
    <row r="24" spans="1:7">
      <c r="A24" s="289">
        <v>16</v>
      </c>
      <c r="B24" s="290" t="s">
        <v>443</v>
      </c>
      <c r="C24" s="291">
        <v>0</v>
      </c>
      <c r="D24" s="294">
        <v>4877913.6224917807</v>
      </c>
      <c r="E24" s="291">
        <v>5688078.0922450442</v>
      </c>
      <c r="F24" s="291">
        <v>92048868.954317316</v>
      </c>
      <c r="G24" s="292">
        <v>84135539.464757383</v>
      </c>
    </row>
    <row r="25" spans="1:7" ht="27.6">
      <c r="A25" s="289">
        <v>17</v>
      </c>
      <c r="B25" s="293" t="s">
        <v>444</v>
      </c>
      <c r="C25" s="291"/>
      <c r="D25" s="294"/>
      <c r="E25" s="291"/>
      <c r="F25" s="291"/>
      <c r="G25" s="292"/>
    </row>
    <row r="26" spans="1:7" ht="27.6">
      <c r="A26" s="289">
        <v>18</v>
      </c>
      <c r="B26" s="293" t="s">
        <v>445</v>
      </c>
      <c r="C26" s="291"/>
      <c r="D26" s="294">
        <v>90567.079999999609</v>
      </c>
      <c r="E26" s="291"/>
      <c r="F26" s="291"/>
      <c r="G26" s="292">
        <v>13585.061999999942</v>
      </c>
    </row>
    <row r="27" spans="1:7">
      <c r="A27" s="289">
        <v>19</v>
      </c>
      <c r="B27" s="293" t="s">
        <v>446</v>
      </c>
      <c r="C27" s="291"/>
      <c r="D27" s="294">
        <v>4787346.5424917815</v>
      </c>
      <c r="E27" s="291">
        <v>5688078.0922450442</v>
      </c>
      <c r="F27" s="291">
        <v>91216720.177696809</v>
      </c>
      <c r="G27" s="292">
        <v>83414627.942629948</v>
      </c>
    </row>
    <row r="28" spans="1:7">
      <c r="A28" s="289">
        <v>20</v>
      </c>
      <c r="B28" s="304" t="s">
        <v>447</v>
      </c>
      <c r="C28" s="291"/>
      <c r="D28" s="294"/>
      <c r="E28" s="291"/>
      <c r="F28" s="291"/>
      <c r="G28" s="292"/>
    </row>
    <row r="29" spans="1:7">
      <c r="A29" s="289">
        <v>21</v>
      </c>
      <c r="B29" s="293" t="s">
        <v>448</v>
      </c>
      <c r="C29" s="291"/>
      <c r="D29" s="294"/>
      <c r="E29" s="291"/>
      <c r="F29" s="291"/>
      <c r="G29" s="292"/>
    </row>
    <row r="30" spans="1:7">
      <c r="A30" s="289">
        <v>22</v>
      </c>
      <c r="B30" s="304" t="s">
        <v>447</v>
      </c>
      <c r="C30" s="291"/>
      <c r="D30" s="294"/>
      <c r="E30" s="291"/>
      <c r="F30" s="291"/>
      <c r="G30" s="292"/>
    </row>
    <row r="31" spans="1:7" ht="27.6">
      <c r="A31" s="289">
        <v>23</v>
      </c>
      <c r="B31" s="293" t="s">
        <v>449</v>
      </c>
      <c r="C31" s="291"/>
      <c r="D31" s="294">
        <v>0</v>
      </c>
      <c r="E31" s="291"/>
      <c r="F31" s="291">
        <v>832148.77662050002</v>
      </c>
      <c r="G31" s="292">
        <v>707326.46012742503</v>
      </c>
    </row>
    <row r="32" spans="1:7">
      <c r="A32" s="289">
        <v>24</v>
      </c>
      <c r="B32" s="290" t="s">
        <v>450</v>
      </c>
      <c r="C32" s="291"/>
      <c r="D32" s="294"/>
      <c r="E32" s="291"/>
      <c r="F32" s="291"/>
      <c r="G32" s="292"/>
    </row>
    <row r="33" spans="1:7">
      <c r="A33" s="289">
        <v>25</v>
      </c>
      <c r="B33" s="290" t="s">
        <v>88</v>
      </c>
      <c r="C33" s="291">
        <v>1946017.8885780033</v>
      </c>
      <c r="D33" s="291">
        <v>1151412.4423646254</v>
      </c>
      <c r="E33" s="291">
        <v>0</v>
      </c>
      <c r="F33" s="291">
        <v>19443256.323568325</v>
      </c>
      <c r="G33" s="292">
        <v>22365483.929510955</v>
      </c>
    </row>
    <row r="34" spans="1:7">
      <c r="A34" s="289">
        <v>26</v>
      </c>
      <c r="B34" s="293" t="s">
        <v>451</v>
      </c>
      <c r="C34" s="691"/>
      <c r="D34" s="294">
        <v>801006.99236462614</v>
      </c>
      <c r="E34" s="291"/>
      <c r="F34" s="291"/>
      <c r="G34" s="292">
        <v>801006.99236462614</v>
      </c>
    </row>
    <row r="35" spans="1:7">
      <c r="A35" s="289">
        <v>27</v>
      </c>
      <c r="B35" s="293" t="s">
        <v>452</v>
      </c>
      <c r="C35" s="291">
        <v>1946017.8885780033</v>
      </c>
      <c r="D35" s="294">
        <v>350405.44999999925</v>
      </c>
      <c r="E35" s="291"/>
      <c r="F35" s="291">
        <v>19443256.323568325</v>
      </c>
      <c r="G35" s="292">
        <v>21564476.937146328</v>
      </c>
    </row>
    <row r="36" spans="1:7">
      <c r="A36" s="289">
        <v>28</v>
      </c>
      <c r="B36" s="290" t="s">
        <v>453</v>
      </c>
      <c r="C36" s="291"/>
      <c r="D36" s="294">
        <v>17040961.34</v>
      </c>
      <c r="E36" s="291">
        <v>601666.63</v>
      </c>
      <c r="F36" s="291">
        <v>250000</v>
      </c>
      <c r="G36" s="292">
        <v>949714.73</v>
      </c>
    </row>
    <row r="37" spans="1:7">
      <c r="A37" s="295">
        <v>29</v>
      </c>
      <c r="B37" s="296" t="s">
        <v>454</v>
      </c>
      <c r="C37" s="691"/>
      <c r="D37" s="691"/>
      <c r="E37" s="691"/>
      <c r="F37" s="691"/>
      <c r="G37" s="297">
        <v>110002002.16626833</v>
      </c>
    </row>
    <row r="38" spans="1:7">
      <c r="A38" s="285"/>
      <c r="B38" s="305"/>
      <c r="C38" s="306"/>
      <c r="D38" s="306"/>
      <c r="E38" s="306"/>
      <c r="F38" s="306"/>
      <c r="G38" s="307"/>
    </row>
    <row r="39" spans="1:7" ht="15" thickBot="1">
      <c r="A39" s="308">
        <v>30</v>
      </c>
      <c r="B39" s="309" t="s">
        <v>422</v>
      </c>
      <c r="C39" s="201"/>
      <c r="D39" s="185"/>
      <c r="E39" s="185"/>
      <c r="F39" s="310"/>
      <c r="G39" s="311">
        <v>1.2018951180966155</v>
      </c>
    </row>
    <row r="42" spans="1:7" ht="41.4">
      <c r="B42" s="17" t="s">
        <v>455</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topLeftCell="C1" zoomScaleNormal="100" workbookViewId="0">
      <selection activeCell="H8" sqref="C8:H22"/>
    </sheetView>
  </sheetViews>
  <sheetFormatPr defaultColWidth="9.21875" defaultRowHeight="12"/>
  <cols>
    <col min="1" max="1" width="11.88671875" style="323" bestFit="1" customWidth="1"/>
    <col min="2" max="2" width="105.21875" style="323" bestFit="1" customWidth="1"/>
    <col min="3" max="4" width="14.109375" style="323" bestFit="1" customWidth="1"/>
    <col min="5" max="5" width="17.5546875" style="323" bestFit="1" customWidth="1"/>
    <col min="6" max="6" width="14.109375" style="323" bestFit="1" customWidth="1"/>
    <col min="7" max="7" width="19.5546875" style="323" customWidth="1"/>
    <col min="8" max="8" width="13.88671875" style="323" customWidth="1"/>
    <col min="9" max="16384" width="9.21875" style="323"/>
  </cols>
  <sheetData>
    <row r="1" spans="1:8" ht="13.8">
      <c r="A1" s="322" t="s">
        <v>97</v>
      </c>
      <c r="B1" s="246" t="str">
        <f>Info!C2</f>
        <v>სს სილქ ბანკი</v>
      </c>
    </row>
    <row r="2" spans="1:8">
      <c r="A2" s="322" t="s">
        <v>98</v>
      </c>
      <c r="B2" s="692">
        <f>'1. key ratios'!B2</f>
        <v>45930</v>
      </c>
    </row>
    <row r="3" spans="1:8">
      <c r="A3" s="324" t="s">
        <v>462</v>
      </c>
    </row>
    <row r="5" spans="1:8">
      <c r="A5" s="797" t="s">
        <v>463</v>
      </c>
      <c r="B5" s="798"/>
      <c r="C5" s="803" t="s">
        <v>464</v>
      </c>
      <c r="D5" s="804"/>
      <c r="E5" s="804"/>
      <c r="F5" s="804"/>
      <c r="G5" s="804"/>
      <c r="H5" s="805"/>
    </row>
    <row r="6" spans="1:8">
      <c r="A6" s="799"/>
      <c r="B6" s="800"/>
      <c r="C6" s="806"/>
      <c r="D6" s="807"/>
      <c r="E6" s="807"/>
      <c r="F6" s="807"/>
      <c r="G6" s="807"/>
      <c r="H6" s="808"/>
    </row>
    <row r="7" spans="1:8" ht="24">
      <c r="A7" s="801"/>
      <c r="B7" s="802"/>
      <c r="C7" s="408" t="s">
        <v>465</v>
      </c>
      <c r="D7" s="408" t="s">
        <v>466</v>
      </c>
      <c r="E7" s="408" t="s">
        <v>467</v>
      </c>
      <c r="F7" s="408" t="s">
        <v>468</v>
      </c>
      <c r="G7" s="408" t="s">
        <v>648</v>
      </c>
      <c r="H7" s="408" t="s">
        <v>66</v>
      </c>
    </row>
    <row r="8" spans="1:8">
      <c r="A8" s="404">
        <v>1</v>
      </c>
      <c r="B8" s="403" t="s">
        <v>123</v>
      </c>
      <c r="C8" s="694">
        <v>3096339.14</v>
      </c>
      <c r="D8" s="694">
        <v>0</v>
      </c>
      <c r="E8" s="694">
        <v>17003743.976620499</v>
      </c>
      <c r="F8" s="694">
        <v>0</v>
      </c>
      <c r="G8" s="694"/>
      <c r="H8" s="693">
        <v>20100083.1166205</v>
      </c>
    </row>
    <row r="9" spans="1:8">
      <c r="A9" s="404">
        <v>2</v>
      </c>
      <c r="B9" s="403" t="s">
        <v>124</v>
      </c>
      <c r="C9" s="694"/>
      <c r="D9" s="694"/>
      <c r="E9" s="694"/>
      <c r="F9" s="694"/>
      <c r="G9" s="694"/>
      <c r="H9" s="693">
        <v>0</v>
      </c>
    </row>
    <row r="10" spans="1:8">
      <c r="A10" s="404">
        <v>3</v>
      </c>
      <c r="B10" s="403" t="s">
        <v>125</v>
      </c>
      <c r="C10" s="694"/>
      <c r="D10" s="694"/>
      <c r="E10" s="694"/>
      <c r="F10" s="694"/>
      <c r="G10" s="694"/>
      <c r="H10" s="693">
        <v>0</v>
      </c>
    </row>
    <row r="11" spans="1:8">
      <c r="A11" s="404">
        <v>4</v>
      </c>
      <c r="B11" s="403" t="s">
        <v>126</v>
      </c>
      <c r="C11" s="694"/>
      <c r="D11" s="694"/>
      <c r="E11" s="694"/>
      <c r="F11" s="694"/>
      <c r="G11" s="694"/>
      <c r="H11" s="693">
        <v>0</v>
      </c>
    </row>
    <row r="12" spans="1:8">
      <c r="A12" s="404">
        <v>5</v>
      </c>
      <c r="B12" s="403" t="s">
        <v>912</v>
      </c>
      <c r="C12" s="694"/>
      <c r="D12" s="694"/>
      <c r="E12" s="694"/>
      <c r="F12" s="694"/>
      <c r="G12" s="694"/>
      <c r="H12" s="693">
        <v>0</v>
      </c>
    </row>
    <row r="13" spans="1:8">
      <c r="A13" s="404">
        <v>6</v>
      </c>
      <c r="B13" s="403" t="s">
        <v>127</v>
      </c>
      <c r="C13" s="694">
        <v>33902461.669999979</v>
      </c>
      <c r="D13" s="694">
        <v>0</v>
      </c>
      <c r="E13" s="694"/>
      <c r="F13" s="694">
        <v>0</v>
      </c>
      <c r="G13" s="694"/>
      <c r="H13" s="693">
        <v>33902461.669999979</v>
      </c>
    </row>
    <row r="14" spans="1:8">
      <c r="A14" s="404">
        <v>7</v>
      </c>
      <c r="B14" s="403" t="s">
        <v>71</v>
      </c>
      <c r="C14" s="694"/>
      <c r="D14" s="694">
        <v>6252361.2346804971</v>
      </c>
      <c r="E14" s="694">
        <v>10812917.389187589</v>
      </c>
      <c r="F14" s="694">
        <v>20438215.538146682</v>
      </c>
      <c r="G14" s="694">
        <v>1848.2949264890497</v>
      </c>
      <c r="H14" s="693">
        <v>37505342.456941254</v>
      </c>
    </row>
    <row r="15" spans="1:8">
      <c r="A15" s="404">
        <v>8</v>
      </c>
      <c r="B15" s="405" t="s">
        <v>72</v>
      </c>
      <c r="C15" s="694"/>
      <c r="D15" s="694">
        <v>4319000.7451959485</v>
      </c>
      <c r="E15" s="694">
        <v>52966612.714047097</v>
      </c>
      <c r="F15" s="694">
        <v>6840208.6246487126</v>
      </c>
      <c r="G15" s="694">
        <v>60980.271601196728</v>
      </c>
      <c r="H15" s="693">
        <v>64186802.355492957</v>
      </c>
    </row>
    <row r="16" spans="1:8">
      <c r="A16" s="404">
        <v>9</v>
      </c>
      <c r="B16" s="403" t="s">
        <v>913</v>
      </c>
      <c r="C16" s="694"/>
      <c r="D16" s="694"/>
      <c r="E16" s="694"/>
      <c r="F16" s="694"/>
      <c r="G16" s="694"/>
      <c r="H16" s="693">
        <v>0</v>
      </c>
    </row>
    <row r="17" spans="1:8">
      <c r="A17" s="404">
        <v>10</v>
      </c>
      <c r="B17" s="407" t="s">
        <v>483</v>
      </c>
      <c r="C17" s="694"/>
      <c r="D17" s="694">
        <v>1665269.874122587</v>
      </c>
      <c r="E17" s="694">
        <v>423932.64714962209</v>
      </c>
      <c r="F17" s="694">
        <v>407057.74469254713</v>
      </c>
      <c r="G17" s="694">
        <v>1178.9199351273594</v>
      </c>
      <c r="H17" s="693">
        <v>2497439.1858998835</v>
      </c>
    </row>
    <row r="18" spans="1:8">
      <c r="A18" s="404">
        <v>11</v>
      </c>
      <c r="B18" s="403" t="s">
        <v>68</v>
      </c>
      <c r="C18" s="694"/>
      <c r="D18" s="694">
        <v>0</v>
      </c>
      <c r="E18" s="694">
        <v>0</v>
      </c>
      <c r="F18" s="694">
        <v>0</v>
      </c>
      <c r="G18" s="694">
        <v>0</v>
      </c>
      <c r="H18" s="693">
        <v>0</v>
      </c>
    </row>
    <row r="19" spans="1:8">
      <c r="A19" s="404">
        <v>12</v>
      </c>
      <c r="B19" s="403" t="s">
        <v>69</v>
      </c>
      <c r="C19" s="694"/>
      <c r="D19" s="694"/>
      <c r="E19" s="694"/>
      <c r="F19" s="694"/>
      <c r="G19" s="694"/>
      <c r="H19" s="693">
        <v>0</v>
      </c>
    </row>
    <row r="20" spans="1:8">
      <c r="A20" s="406">
        <v>13</v>
      </c>
      <c r="B20" s="405" t="s">
        <v>70</v>
      </c>
      <c r="C20" s="694"/>
      <c r="D20" s="694"/>
      <c r="E20" s="694"/>
      <c r="F20" s="694"/>
      <c r="G20" s="694"/>
      <c r="H20" s="693">
        <v>0</v>
      </c>
    </row>
    <row r="21" spans="1:8">
      <c r="A21" s="404">
        <v>14</v>
      </c>
      <c r="B21" s="403" t="s">
        <v>469</v>
      </c>
      <c r="C21" s="694">
        <v>5646209.6899999985</v>
      </c>
      <c r="D21" s="694">
        <v>8267183.3351680152</v>
      </c>
      <c r="E21" s="694">
        <v>0</v>
      </c>
      <c r="F21" s="694"/>
      <c r="G21" s="694">
        <v>17409110</v>
      </c>
      <c r="H21" s="693">
        <v>31322503.025168013</v>
      </c>
    </row>
    <row r="22" spans="1:8" s="695" customFormat="1">
      <c r="A22" s="696">
        <v>15</v>
      </c>
      <c r="B22" s="693" t="s">
        <v>66</v>
      </c>
      <c r="C22" s="693">
        <v>42645010.499999978</v>
      </c>
      <c r="D22" s="693">
        <v>18838545.315044463</v>
      </c>
      <c r="E22" s="693">
        <v>80783274.079855189</v>
      </c>
      <c r="F22" s="693">
        <v>27278424.162795395</v>
      </c>
      <c r="G22" s="693">
        <v>17471938.566527687</v>
      </c>
      <c r="H22" s="693">
        <v>187017192.6242227</v>
      </c>
    </row>
    <row r="26" spans="1:8" ht="36">
      <c r="B26" s="339" t="s">
        <v>647</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32"/>
  <sheetViews>
    <sheetView showGridLines="0" zoomScale="80" zoomScaleNormal="80" workbookViewId="0">
      <selection activeCell="E31" sqref="E31"/>
    </sheetView>
  </sheetViews>
  <sheetFormatPr defaultColWidth="9.21875" defaultRowHeight="12"/>
  <cols>
    <col min="1" max="1" width="11.77734375" style="325" bestFit="1" customWidth="1"/>
    <col min="2" max="2" width="86.77734375" style="323" customWidth="1"/>
    <col min="3" max="4" width="31.5546875" style="323" customWidth="1"/>
    <col min="5" max="5" width="16.44140625" style="323" bestFit="1" customWidth="1"/>
    <col min="6" max="6" width="14.21875" style="323" bestFit="1" customWidth="1"/>
    <col min="7" max="7" width="20" style="323" bestFit="1" customWidth="1"/>
    <col min="8" max="8" width="25.21875" style="323" bestFit="1" customWidth="1"/>
    <col min="9" max="16384" width="9.21875" style="323"/>
  </cols>
  <sheetData>
    <row r="1" spans="1:8" ht="13.8">
      <c r="A1" s="322" t="s">
        <v>97</v>
      </c>
      <c r="B1" s="246" t="str">
        <f>Info!C2</f>
        <v>სს სილქ ბანკი</v>
      </c>
      <c r="C1" s="420"/>
      <c r="D1" s="420"/>
      <c r="E1" s="420"/>
      <c r="F1" s="420"/>
      <c r="G1" s="420"/>
      <c r="H1" s="420"/>
    </row>
    <row r="2" spans="1:8">
      <c r="A2" s="322" t="s">
        <v>98</v>
      </c>
      <c r="B2" s="692">
        <f>'1. key ratios'!B2</f>
        <v>45930</v>
      </c>
      <c r="C2" s="420"/>
      <c r="D2" s="420"/>
      <c r="E2" s="420"/>
      <c r="F2" s="420"/>
      <c r="G2" s="420"/>
      <c r="H2" s="420"/>
    </row>
    <row r="3" spans="1:8">
      <c r="A3" s="324" t="s">
        <v>470</v>
      </c>
      <c r="B3" s="420"/>
      <c r="C3" s="420"/>
      <c r="D3" s="420"/>
      <c r="E3" s="420"/>
      <c r="F3" s="420"/>
      <c r="G3" s="420"/>
      <c r="H3" s="420"/>
    </row>
    <row r="4" spans="1:8">
      <c r="A4" s="421"/>
      <c r="B4" s="420"/>
      <c r="C4" s="419" t="s">
        <v>471</v>
      </c>
      <c r="D4" s="419" t="s">
        <v>472</v>
      </c>
      <c r="E4" s="419" t="s">
        <v>473</v>
      </c>
      <c r="F4" s="419" t="s">
        <v>474</v>
      </c>
      <c r="G4" s="419" t="s">
        <v>475</v>
      </c>
      <c r="H4" s="419" t="s">
        <v>476</v>
      </c>
    </row>
    <row r="5" spans="1:8" ht="34.049999999999997" customHeight="1">
      <c r="A5" s="797" t="s">
        <v>835</v>
      </c>
      <c r="B5" s="798"/>
      <c r="C5" s="811" t="s">
        <v>565</v>
      </c>
      <c r="D5" s="811"/>
      <c r="E5" s="811" t="s">
        <v>834</v>
      </c>
      <c r="F5" s="809" t="s">
        <v>833</v>
      </c>
      <c r="G5" s="809" t="s">
        <v>480</v>
      </c>
      <c r="H5" s="417" t="s">
        <v>832</v>
      </c>
    </row>
    <row r="6" spans="1:8" ht="24">
      <c r="A6" s="801"/>
      <c r="B6" s="802"/>
      <c r="C6" s="418" t="s">
        <v>481</v>
      </c>
      <c r="D6" s="418" t="s">
        <v>482</v>
      </c>
      <c r="E6" s="811"/>
      <c r="F6" s="810"/>
      <c r="G6" s="810"/>
      <c r="H6" s="417" t="s">
        <v>831</v>
      </c>
    </row>
    <row r="7" spans="1:8">
      <c r="A7" s="415">
        <v>1</v>
      </c>
      <c r="B7" s="403" t="s">
        <v>123</v>
      </c>
      <c r="C7" s="697"/>
      <c r="D7" s="697">
        <v>20151504.439999998</v>
      </c>
      <c r="E7" s="697">
        <v>51421.323379500041</v>
      </c>
      <c r="F7" s="697"/>
      <c r="G7" s="697"/>
      <c r="H7" s="409">
        <f t="shared" ref="H7:H20" si="0">C7+D7-E7-F7</f>
        <v>20100083.116620496</v>
      </c>
    </row>
    <row r="8" spans="1:8" ht="14.55" customHeight="1">
      <c r="A8" s="415">
        <v>2</v>
      </c>
      <c r="B8" s="403" t="s">
        <v>124</v>
      </c>
      <c r="C8" s="697"/>
      <c r="D8" s="697">
        <v>0</v>
      </c>
      <c r="E8" s="697"/>
      <c r="F8" s="697"/>
      <c r="G8" s="697"/>
      <c r="H8" s="409">
        <f t="shared" si="0"/>
        <v>0</v>
      </c>
    </row>
    <row r="9" spans="1:8">
      <c r="A9" s="415">
        <v>3</v>
      </c>
      <c r="B9" s="403" t="s">
        <v>125</v>
      </c>
      <c r="C9" s="697"/>
      <c r="D9" s="697">
        <v>0</v>
      </c>
      <c r="E9" s="697"/>
      <c r="F9" s="697"/>
      <c r="G9" s="697"/>
      <c r="H9" s="409">
        <f t="shared" si="0"/>
        <v>0</v>
      </c>
    </row>
    <row r="10" spans="1:8">
      <c r="A10" s="415">
        <v>4</v>
      </c>
      <c r="B10" s="403" t="s">
        <v>126</v>
      </c>
      <c r="C10" s="697"/>
      <c r="D10" s="697">
        <v>0</v>
      </c>
      <c r="E10" s="697"/>
      <c r="F10" s="697"/>
      <c r="G10" s="697"/>
      <c r="H10" s="409">
        <f t="shared" si="0"/>
        <v>0</v>
      </c>
    </row>
    <row r="11" spans="1:8">
      <c r="A11" s="415">
        <v>5</v>
      </c>
      <c r="B11" s="403" t="s">
        <v>912</v>
      </c>
      <c r="C11" s="697"/>
      <c r="D11" s="697">
        <v>0</v>
      </c>
      <c r="E11" s="697"/>
      <c r="F11" s="697"/>
      <c r="G11" s="697"/>
      <c r="H11" s="409">
        <f t="shared" si="0"/>
        <v>0</v>
      </c>
    </row>
    <row r="12" spans="1:8">
      <c r="A12" s="415">
        <v>6</v>
      </c>
      <c r="B12" s="403" t="s">
        <v>127</v>
      </c>
      <c r="C12" s="697"/>
      <c r="D12" s="697">
        <v>33902461.669999979</v>
      </c>
      <c r="E12" s="697"/>
      <c r="F12" s="697"/>
      <c r="G12" s="697"/>
      <c r="H12" s="409">
        <f t="shared" si="0"/>
        <v>33902461.669999979</v>
      </c>
    </row>
    <row r="13" spans="1:8">
      <c r="A13" s="415">
        <v>7</v>
      </c>
      <c r="B13" s="403" t="s">
        <v>71</v>
      </c>
      <c r="C13" s="697">
        <v>3004711.4149070075</v>
      </c>
      <c r="D13" s="697">
        <v>36261767.582078323</v>
      </c>
      <c r="E13" s="697">
        <v>1761136.5400440567</v>
      </c>
      <c r="F13" s="697"/>
      <c r="G13" s="697"/>
      <c r="H13" s="409">
        <f t="shared" si="0"/>
        <v>37505342.456941277</v>
      </c>
    </row>
    <row r="14" spans="1:8">
      <c r="A14" s="415">
        <v>8</v>
      </c>
      <c r="B14" s="405" t="s">
        <v>72</v>
      </c>
      <c r="C14" s="697">
        <v>1569728.1545352328</v>
      </c>
      <c r="D14" s="697">
        <v>65496045.323846057</v>
      </c>
      <c r="E14" s="697">
        <v>2878971.1228883564</v>
      </c>
      <c r="F14" s="697"/>
      <c r="G14" s="697">
        <v>197426.03999999998</v>
      </c>
      <c r="H14" s="409">
        <f t="shared" si="0"/>
        <v>64186802.355492935</v>
      </c>
    </row>
    <row r="15" spans="1:8">
      <c r="A15" s="415">
        <v>9</v>
      </c>
      <c r="B15" s="403" t="s">
        <v>913</v>
      </c>
      <c r="C15" s="697"/>
      <c r="D15" s="697">
        <v>0</v>
      </c>
      <c r="E15" s="697"/>
      <c r="F15" s="697"/>
      <c r="G15" s="697"/>
      <c r="H15" s="409">
        <f t="shared" si="0"/>
        <v>0</v>
      </c>
    </row>
    <row r="16" spans="1:8">
      <c r="A16" s="415">
        <v>10</v>
      </c>
      <c r="B16" s="407" t="s">
        <v>483</v>
      </c>
      <c r="C16" s="697">
        <v>4363776.3975711046</v>
      </c>
      <c r="D16" s="697">
        <v>0</v>
      </c>
      <c r="E16" s="697">
        <v>1866337.2116712183</v>
      </c>
      <c r="F16" s="697"/>
      <c r="G16" s="697"/>
      <c r="H16" s="409">
        <f t="shared" si="0"/>
        <v>2497439.1858998863</v>
      </c>
    </row>
    <row r="17" spans="1:8">
      <c r="A17" s="415">
        <v>11</v>
      </c>
      <c r="B17" s="403" t="s">
        <v>68</v>
      </c>
      <c r="C17" s="697">
        <v>0</v>
      </c>
      <c r="D17" s="697">
        <v>0</v>
      </c>
      <c r="E17" s="697">
        <v>0</v>
      </c>
      <c r="F17" s="697"/>
      <c r="G17" s="697"/>
      <c r="H17" s="409">
        <f t="shared" si="0"/>
        <v>0</v>
      </c>
    </row>
    <row r="18" spans="1:8">
      <c r="A18" s="415">
        <v>12</v>
      </c>
      <c r="B18" s="403" t="s">
        <v>69</v>
      </c>
      <c r="C18" s="697"/>
      <c r="D18" s="697">
        <v>0</v>
      </c>
      <c r="E18" s="697"/>
      <c r="F18" s="697"/>
      <c r="G18" s="697"/>
      <c r="H18" s="409">
        <f t="shared" si="0"/>
        <v>0</v>
      </c>
    </row>
    <row r="19" spans="1:8">
      <c r="A19" s="416">
        <v>13</v>
      </c>
      <c r="B19" s="405" t="s">
        <v>70</v>
      </c>
      <c r="C19" s="697"/>
      <c r="D19" s="697">
        <v>0</v>
      </c>
      <c r="E19" s="697"/>
      <c r="F19" s="697"/>
      <c r="G19" s="697"/>
      <c r="H19" s="409">
        <f t="shared" si="0"/>
        <v>0</v>
      </c>
    </row>
    <row r="20" spans="1:8">
      <c r="A20" s="415">
        <v>14</v>
      </c>
      <c r="B20" s="403" t="s">
        <v>469</v>
      </c>
      <c r="C20" s="697">
        <v>0</v>
      </c>
      <c r="D20" s="697">
        <v>31322503.025168013</v>
      </c>
      <c r="E20" s="697">
        <v>0</v>
      </c>
      <c r="F20" s="697"/>
      <c r="G20" s="697"/>
      <c r="H20" s="409">
        <f t="shared" si="0"/>
        <v>31322503.025168013</v>
      </c>
    </row>
    <row r="21" spans="1:8" s="326" customFormat="1">
      <c r="A21" s="414">
        <v>15</v>
      </c>
      <c r="B21" s="413" t="s">
        <v>66</v>
      </c>
      <c r="C21" s="698">
        <f t="shared" ref="C21:H21" si="1">SUM(C7:C15)+SUM(C17:C20)</f>
        <v>4574439.5694422405</v>
      </c>
      <c r="D21" s="698">
        <f t="shared" si="1"/>
        <v>187134282.04109234</v>
      </c>
      <c r="E21" s="698">
        <f t="shared" si="1"/>
        <v>4691528.9863119135</v>
      </c>
      <c r="F21" s="698">
        <f t="shared" si="1"/>
        <v>0</v>
      </c>
      <c r="G21" s="698">
        <f t="shared" si="1"/>
        <v>197426.03999999998</v>
      </c>
      <c r="H21" s="409">
        <f t="shared" si="1"/>
        <v>187017192.6242227</v>
      </c>
    </row>
    <row r="22" spans="1:8">
      <c r="A22" s="412">
        <v>16</v>
      </c>
      <c r="B22" s="411" t="s">
        <v>484</v>
      </c>
      <c r="C22" s="697">
        <v>4574439.5694422405</v>
      </c>
      <c r="D22" s="697">
        <v>101757812.90592438</v>
      </c>
      <c r="E22" s="697">
        <v>4640107.6629324127</v>
      </c>
      <c r="F22" s="697">
        <v>0</v>
      </c>
      <c r="G22" s="697">
        <v>197426.03999999998</v>
      </c>
      <c r="H22" s="409">
        <f>C22+D22-E22-F22</f>
        <v>101692144.81243421</v>
      </c>
    </row>
    <row r="23" spans="1:8">
      <c r="A23" s="412">
        <v>17</v>
      </c>
      <c r="B23" s="411" t="s">
        <v>485</v>
      </c>
      <c r="C23" s="697"/>
      <c r="D23" s="697">
        <v>17055165.300000001</v>
      </c>
      <c r="E23" s="697">
        <v>51421.323379500041</v>
      </c>
      <c r="F23" s="697"/>
      <c r="G23" s="697"/>
      <c r="H23" s="409">
        <f>C23+D23-E23-F23</f>
        <v>17003743.976620499</v>
      </c>
    </row>
    <row r="26" spans="1:8" ht="42.45" customHeight="1">
      <c r="B26" s="339" t="s">
        <v>647</v>
      </c>
    </row>
    <row r="30" spans="1:8">
      <c r="C30" s="930"/>
      <c r="D30" s="930"/>
      <c r="E30" s="930"/>
      <c r="F30" s="930"/>
      <c r="G30" s="930"/>
    </row>
    <row r="31" spans="1:8">
      <c r="C31" s="930"/>
      <c r="D31" s="930"/>
      <c r="E31" s="930"/>
      <c r="F31" s="930"/>
      <c r="G31" s="930"/>
    </row>
    <row r="32" spans="1:8">
      <c r="C32" s="930"/>
      <c r="D32" s="930"/>
      <c r="E32" s="930"/>
      <c r="F32" s="930"/>
      <c r="G32" s="930"/>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H95"/>
  <sheetViews>
    <sheetView showGridLines="0" zoomScale="80" zoomScaleNormal="80" workbookViewId="0">
      <selection activeCell="B42" sqref="B42"/>
    </sheetView>
  </sheetViews>
  <sheetFormatPr defaultColWidth="9.21875" defaultRowHeight="12"/>
  <cols>
    <col min="1" max="1" width="11" style="323" bestFit="1" customWidth="1"/>
    <col min="2" max="2" width="93.44140625" style="323" customWidth="1"/>
    <col min="3" max="4" width="35" style="323" customWidth="1"/>
    <col min="5" max="7" width="22" style="323" customWidth="1"/>
    <col min="8" max="8" width="42.21875" style="323" bestFit="1" customWidth="1"/>
    <col min="9" max="16384" width="9.21875" style="323"/>
  </cols>
  <sheetData>
    <row r="1" spans="1:8" ht="13.8">
      <c r="A1" s="322" t="s">
        <v>97</v>
      </c>
      <c r="B1" s="246" t="str">
        <f>Info!C2</f>
        <v>სს სილქ ბანკი</v>
      </c>
      <c r="C1" s="420"/>
      <c r="D1" s="420"/>
      <c r="E1" s="420"/>
      <c r="F1" s="420"/>
      <c r="G1" s="420"/>
      <c r="H1" s="420"/>
    </row>
    <row r="2" spans="1:8">
      <c r="A2" s="322" t="s">
        <v>98</v>
      </c>
      <c r="B2" s="692">
        <f>'1. key ratios'!B2</f>
        <v>45930</v>
      </c>
      <c r="C2" s="420"/>
      <c r="D2" s="420"/>
      <c r="E2" s="420"/>
      <c r="F2" s="420"/>
      <c r="G2" s="420"/>
      <c r="H2" s="420"/>
    </row>
    <row r="3" spans="1:8">
      <c r="A3" s="324" t="s">
        <v>486</v>
      </c>
      <c r="B3" s="420"/>
      <c r="C3" s="420"/>
      <c r="D3" s="420"/>
      <c r="E3" s="420"/>
      <c r="F3" s="420"/>
      <c r="G3" s="420"/>
      <c r="H3" s="420"/>
    </row>
    <row r="4" spans="1:8">
      <c r="A4" s="420"/>
      <c r="B4" s="420"/>
      <c r="C4" s="419" t="s">
        <v>471</v>
      </c>
      <c r="D4" s="419" t="s">
        <v>472</v>
      </c>
      <c r="E4" s="419" t="s">
        <v>473</v>
      </c>
      <c r="F4" s="419" t="s">
        <v>474</v>
      </c>
      <c r="G4" s="419" t="s">
        <v>475</v>
      </c>
      <c r="H4" s="419" t="s">
        <v>476</v>
      </c>
    </row>
    <row r="5" spans="1:8" ht="41.55" customHeight="1">
      <c r="A5" s="797" t="s">
        <v>837</v>
      </c>
      <c r="B5" s="798"/>
      <c r="C5" s="812" t="s">
        <v>565</v>
      </c>
      <c r="D5" s="813"/>
      <c r="E5" s="809" t="s">
        <v>834</v>
      </c>
      <c r="F5" s="809" t="s">
        <v>833</v>
      </c>
      <c r="G5" s="809" t="s">
        <v>480</v>
      </c>
      <c r="H5" s="417" t="s">
        <v>832</v>
      </c>
    </row>
    <row r="6" spans="1:8" ht="24">
      <c r="A6" s="801"/>
      <c r="B6" s="802"/>
      <c r="C6" s="418" t="s">
        <v>481</v>
      </c>
      <c r="D6" s="418" t="s">
        <v>482</v>
      </c>
      <c r="E6" s="810"/>
      <c r="F6" s="810"/>
      <c r="G6" s="810"/>
      <c r="H6" s="417" t="s">
        <v>831</v>
      </c>
    </row>
    <row r="7" spans="1:8">
      <c r="A7" s="410">
        <v>1</v>
      </c>
      <c r="B7" s="423" t="s">
        <v>487</v>
      </c>
      <c r="C7" s="697">
        <v>69766.49838914063</v>
      </c>
      <c r="D7" s="697">
        <v>26140525.431459274</v>
      </c>
      <c r="E7" s="697">
        <v>253101.01709699773</v>
      </c>
      <c r="F7" s="697"/>
      <c r="G7" s="697">
        <v>2462.61</v>
      </c>
      <c r="H7" s="409">
        <f t="shared" ref="H7:H34" si="0">C7+D7-E7-F7</f>
        <v>25957190.912751418</v>
      </c>
    </row>
    <row r="8" spans="1:8">
      <c r="A8" s="410">
        <v>2</v>
      </c>
      <c r="B8" s="423" t="s">
        <v>488</v>
      </c>
      <c r="C8" s="697">
        <v>109162.13352521695</v>
      </c>
      <c r="D8" s="697">
        <v>40926665.962991647</v>
      </c>
      <c r="E8" s="697">
        <v>186533.5879054371</v>
      </c>
      <c r="F8" s="697"/>
      <c r="G8" s="697">
        <v>0</v>
      </c>
      <c r="H8" s="409">
        <f t="shared" si="0"/>
        <v>40849294.508611426</v>
      </c>
    </row>
    <row r="9" spans="1:8">
      <c r="A9" s="410">
        <v>3</v>
      </c>
      <c r="B9" s="423" t="s">
        <v>836</v>
      </c>
      <c r="C9" s="697">
        <v>1077.8205863192181</v>
      </c>
      <c r="D9" s="697">
        <v>65339.358493152802</v>
      </c>
      <c r="E9" s="697">
        <v>2988.7100227925712</v>
      </c>
      <c r="F9" s="697"/>
      <c r="G9" s="697">
        <v>0</v>
      </c>
      <c r="H9" s="409">
        <f t="shared" si="0"/>
        <v>63428.469056679445</v>
      </c>
    </row>
    <row r="10" spans="1:8">
      <c r="A10" s="410">
        <v>4</v>
      </c>
      <c r="B10" s="423" t="s">
        <v>489</v>
      </c>
      <c r="C10" s="697">
        <v>732.41000000000008</v>
      </c>
      <c r="D10" s="697">
        <v>1204497.3765877229</v>
      </c>
      <c r="E10" s="697">
        <v>20499.9518124809</v>
      </c>
      <c r="F10" s="697"/>
      <c r="G10" s="697">
        <v>0</v>
      </c>
      <c r="H10" s="409">
        <f t="shared" si="0"/>
        <v>1184729.834775242</v>
      </c>
    </row>
    <row r="11" spans="1:8">
      <c r="A11" s="410">
        <v>5</v>
      </c>
      <c r="B11" s="423" t="s">
        <v>490</v>
      </c>
      <c r="C11" s="697">
        <v>992498.38634920877</v>
      </c>
      <c r="D11" s="697">
        <v>3167809.5402932535</v>
      </c>
      <c r="E11" s="697">
        <v>658147.67773903313</v>
      </c>
      <c r="F11" s="697"/>
      <c r="G11" s="697">
        <v>0</v>
      </c>
      <c r="H11" s="409">
        <f t="shared" si="0"/>
        <v>3502160.2489034291</v>
      </c>
    </row>
    <row r="12" spans="1:8">
      <c r="A12" s="410">
        <v>6</v>
      </c>
      <c r="B12" s="423" t="s">
        <v>491</v>
      </c>
      <c r="C12" s="697">
        <v>2124808.2811994962</v>
      </c>
      <c r="D12" s="697">
        <v>6900505.7887989916</v>
      </c>
      <c r="E12" s="697">
        <v>636936.21940816496</v>
      </c>
      <c r="F12" s="697"/>
      <c r="G12" s="697">
        <v>23293.89</v>
      </c>
      <c r="H12" s="409">
        <f t="shared" si="0"/>
        <v>8388377.8505903231</v>
      </c>
    </row>
    <row r="13" spans="1:8">
      <c r="A13" s="410">
        <v>7</v>
      </c>
      <c r="B13" s="423" t="s">
        <v>492</v>
      </c>
      <c r="C13" s="697">
        <v>8859.799961057508</v>
      </c>
      <c r="D13" s="697">
        <v>2245677.9928727993</v>
      </c>
      <c r="E13" s="697">
        <v>28535.280248343137</v>
      </c>
      <c r="F13" s="697"/>
      <c r="G13" s="697">
        <v>0</v>
      </c>
      <c r="H13" s="409">
        <f t="shared" si="0"/>
        <v>2226002.5125855138</v>
      </c>
    </row>
    <row r="14" spans="1:8">
      <c r="A14" s="410">
        <v>8</v>
      </c>
      <c r="B14" s="423" t="s">
        <v>493</v>
      </c>
      <c r="C14" s="697">
        <v>12217.728155596922</v>
      </c>
      <c r="D14" s="697">
        <v>2310449.5013743169</v>
      </c>
      <c r="E14" s="697">
        <v>63299.44371578491</v>
      </c>
      <c r="F14" s="697"/>
      <c r="G14" s="697">
        <v>6.12</v>
      </c>
      <c r="H14" s="409">
        <f t="shared" si="0"/>
        <v>2259367.7858141293</v>
      </c>
    </row>
    <row r="15" spans="1:8">
      <c r="A15" s="410">
        <v>9</v>
      </c>
      <c r="B15" s="423" t="s">
        <v>494</v>
      </c>
      <c r="C15" s="697">
        <v>0</v>
      </c>
      <c r="D15" s="697">
        <v>884176.80532972817</v>
      </c>
      <c r="E15" s="697">
        <v>17164.502773175158</v>
      </c>
      <c r="F15" s="697"/>
      <c r="G15" s="697">
        <v>0</v>
      </c>
      <c r="H15" s="409">
        <f t="shared" si="0"/>
        <v>867012.30255655304</v>
      </c>
    </row>
    <row r="16" spans="1:8">
      <c r="A16" s="410">
        <v>10</v>
      </c>
      <c r="B16" s="423" t="s">
        <v>495</v>
      </c>
      <c r="C16" s="697">
        <v>1198.2</v>
      </c>
      <c r="D16" s="697">
        <v>1414494.3555391526</v>
      </c>
      <c r="E16" s="697">
        <v>24717.059409969181</v>
      </c>
      <c r="F16" s="697"/>
      <c r="G16" s="697">
        <v>8.6</v>
      </c>
      <c r="H16" s="409">
        <f t="shared" si="0"/>
        <v>1390975.4961291833</v>
      </c>
    </row>
    <row r="17" spans="1:8">
      <c r="A17" s="410">
        <v>11</v>
      </c>
      <c r="B17" s="423" t="s">
        <v>496</v>
      </c>
      <c r="C17" s="697">
        <v>6813.822611883129</v>
      </c>
      <c r="D17" s="697">
        <v>1261808.449077148</v>
      </c>
      <c r="E17" s="697">
        <v>35035.621329935704</v>
      </c>
      <c r="F17" s="697"/>
      <c r="G17" s="697">
        <v>0</v>
      </c>
      <c r="H17" s="409">
        <f t="shared" si="0"/>
        <v>1233586.6503590953</v>
      </c>
    </row>
    <row r="18" spans="1:8">
      <c r="A18" s="410">
        <v>12</v>
      </c>
      <c r="B18" s="423" t="s">
        <v>497</v>
      </c>
      <c r="C18" s="697">
        <v>48042.913698596094</v>
      </c>
      <c r="D18" s="697">
        <v>8178552.4187144022</v>
      </c>
      <c r="E18" s="697">
        <v>211282.81481907435</v>
      </c>
      <c r="F18" s="697"/>
      <c r="G18" s="697">
        <v>40316.47</v>
      </c>
      <c r="H18" s="409">
        <f t="shared" si="0"/>
        <v>8015312.517593924</v>
      </c>
    </row>
    <row r="19" spans="1:8">
      <c r="A19" s="410">
        <v>13</v>
      </c>
      <c r="B19" s="423" t="s">
        <v>498</v>
      </c>
      <c r="C19" s="697">
        <v>29222.676051020928</v>
      </c>
      <c r="D19" s="697">
        <v>1164117.1108877985</v>
      </c>
      <c r="E19" s="697">
        <v>52315.122154454431</v>
      </c>
      <c r="F19" s="697"/>
      <c r="G19" s="697">
        <v>25163.33</v>
      </c>
      <c r="H19" s="409">
        <f t="shared" si="0"/>
        <v>1141024.6647843649</v>
      </c>
    </row>
    <row r="20" spans="1:8">
      <c r="A20" s="410">
        <v>14</v>
      </c>
      <c r="B20" s="423" t="s">
        <v>499</v>
      </c>
      <c r="C20" s="697">
        <v>41034.841259466637</v>
      </c>
      <c r="D20" s="697">
        <v>4511289.7688922081</v>
      </c>
      <c r="E20" s="697">
        <v>101031.26384989286</v>
      </c>
      <c r="F20" s="697"/>
      <c r="G20" s="697">
        <v>0</v>
      </c>
      <c r="H20" s="409">
        <f t="shared" si="0"/>
        <v>4451293.3463017819</v>
      </c>
    </row>
    <row r="21" spans="1:8">
      <c r="A21" s="410">
        <v>15</v>
      </c>
      <c r="B21" s="423" t="s">
        <v>500</v>
      </c>
      <c r="C21" s="697">
        <v>83794.271515314045</v>
      </c>
      <c r="D21" s="697">
        <v>2713822.1424383093</v>
      </c>
      <c r="E21" s="697">
        <v>128733.51858861026</v>
      </c>
      <c r="F21" s="697"/>
      <c r="G21" s="697">
        <v>31882.35</v>
      </c>
      <c r="H21" s="409">
        <f t="shared" si="0"/>
        <v>2668882.8953650128</v>
      </c>
    </row>
    <row r="22" spans="1:8">
      <c r="A22" s="410">
        <v>16</v>
      </c>
      <c r="B22" s="423" t="s">
        <v>501</v>
      </c>
      <c r="C22" s="697">
        <v>0</v>
      </c>
      <c r="D22" s="697">
        <v>1979022.642311983</v>
      </c>
      <c r="E22" s="697">
        <v>32194.639334610769</v>
      </c>
      <c r="F22" s="697"/>
      <c r="G22" s="697">
        <v>0</v>
      </c>
      <c r="H22" s="409">
        <f t="shared" si="0"/>
        <v>1946828.0029773724</v>
      </c>
    </row>
    <row r="23" spans="1:8">
      <c r="A23" s="410">
        <v>17</v>
      </c>
      <c r="B23" s="423" t="s">
        <v>502</v>
      </c>
      <c r="C23" s="697">
        <v>12923.12932315388</v>
      </c>
      <c r="D23" s="697">
        <v>309009.40267895936</v>
      </c>
      <c r="E23" s="697">
        <v>12733.585185011747</v>
      </c>
      <c r="F23" s="697"/>
      <c r="G23" s="697">
        <v>5.67</v>
      </c>
      <c r="H23" s="409">
        <f t="shared" si="0"/>
        <v>309198.9468171015</v>
      </c>
    </row>
    <row r="24" spans="1:8">
      <c r="A24" s="410">
        <v>18</v>
      </c>
      <c r="B24" s="423" t="s">
        <v>503</v>
      </c>
      <c r="C24" s="697">
        <v>10432.358691077505</v>
      </c>
      <c r="D24" s="697">
        <v>558885.33193863113</v>
      </c>
      <c r="E24" s="697">
        <v>29345.482401458812</v>
      </c>
      <c r="F24" s="697"/>
      <c r="G24" s="697">
        <v>0</v>
      </c>
      <c r="H24" s="409">
        <f t="shared" si="0"/>
        <v>539972.2082282498</v>
      </c>
    </row>
    <row r="25" spans="1:8">
      <c r="A25" s="410">
        <v>19</v>
      </c>
      <c r="B25" s="423" t="s">
        <v>504</v>
      </c>
      <c r="C25" s="697">
        <v>10019.25</v>
      </c>
      <c r="D25" s="697">
        <v>714972.13787279092</v>
      </c>
      <c r="E25" s="697">
        <v>28617.523189452051</v>
      </c>
      <c r="F25" s="697"/>
      <c r="G25" s="697">
        <v>0</v>
      </c>
      <c r="H25" s="409">
        <f t="shared" si="0"/>
        <v>696373.86468333891</v>
      </c>
    </row>
    <row r="26" spans="1:8">
      <c r="A26" s="410">
        <v>20</v>
      </c>
      <c r="B26" s="423" t="s">
        <v>505</v>
      </c>
      <c r="C26" s="697">
        <v>16300.380053634944</v>
      </c>
      <c r="D26" s="697">
        <v>2701351.8454099759</v>
      </c>
      <c r="E26" s="697">
        <v>63250.933772606906</v>
      </c>
      <c r="F26" s="697"/>
      <c r="G26" s="697">
        <v>2.13</v>
      </c>
      <c r="H26" s="409">
        <f t="shared" si="0"/>
        <v>2654401.2916910038</v>
      </c>
    </row>
    <row r="27" spans="1:8">
      <c r="A27" s="410">
        <v>21</v>
      </c>
      <c r="B27" s="423" t="s">
        <v>506</v>
      </c>
      <c r="C27" s="697">
        <v>788.08</v>
      </c>
      <c r="D27" s="697">
        <v>469475.24697861855</v>
      </c>
      <c r="E27" s="697">
        <v>10888.088148758947</v>
      </c>
      <c r="F27" s="697"/>
      <c r="G27" s="697">
        <v>0</v>
      </c>
      <c r="H27" s="409">
        <f t="shared" si="0"/>
        <v>459375.23882985965</v>
      </c>
    </row>
    <row r="28" spans="1:8">
      <c r="A28" s="410">
        <v>22</v>
      </c>
      <c r="B28" s="423" t="s">
        <v>507</v>
      </c>
      <c r="C28" s="697">
        <v>14359.241834791897</v>
      </c>
      <c r="D28" s="697">
        <v>2139308.3087066379</v>
      </c>
      <c r="E28" s="697">
        <v>76967.061951776283</v>
      </c>
      <c r="F28" s="697"/>
      <c r="G28" s="697">
        <v>26243.64</v>
      </c>
      <c r="H28" s="409">
        <f t="shared" si="0"/>
        <v>2076700.4885896535</v>
      </c>
    </row>
    <row r="29" spans="1:8">
      <c r="A29" s="410">
        <v>23</v>
      </c>
      <c r="B29" s="423" t="s">
        <v>508</v>
      </c>
      <c r="C29" s="697">
        <v>497154.7385946206</v>
      </c>
      <c r="D29" s="697">
        <v>24985860.029488277</v>
      </c>
      <c r="E29" s="697">
        <v>1140104.4139471063</v>
      </c>
      <c r="F29" s="697"/>
      <c r="G29" s="697">
        <v>47787.27</v>
      </c>
      <c r="H29" s="409">
        <f t="shared" si="0"/>
        <v>24342910.354135793</v>
      </c>
    </row>
    <row r="30" spans="1:8">
      <c r="A30" s="410">
        <v>24</v>
      </c>
      <c r="B30" s="423" t="s">
        <v>509</v>
      </c>
      <c r="C30" s="697">
        <v>159603.57555366962</v>
      </c>
      <c r="D30" s="697">
        <v>2543819.280005049</v>
      </c>
      <c r="E30" s="697">
        <v>258432.38479520672</v>
      </c>
      <c r="F30" s="697"/>
      <c r="G30" s="697">
        <v>0</v>
      </c>
      <c r="H30" s="409">
        <f t="shared" si="0"/>
        <v>2444990.470763512</v>
      </c>
    </row>
    <row r="31" spans="1:8">
      <c r="A31" s="410">
        <v>25</v>
      </c>
      <c r="B31" s="423" t="s">
        <v>510</v>
      </c>
      <c r="C31" s="697">
        <v>323629.03208897036</v>
      </c>
      <c r="D31" s="697">
        <v>16320342.786783347</v>
      </c>
      <c r="E31" s="697">
        <v>618673.08271178335</v>
      </c>
      <c r="F31" s="697"/>
      <c r="G31" s="697">
        <v>253.96</v>
      </c>
      <c r="H31" s="409">
        <f t="shared" si="0"/>
        <v>16025298.736160534</v>
      </c>
    </row>
    <row r="32" spans="1:8">
      <c r="A32" s="410">
        <v>26</v>
      </c>
      <c r="B32" s="423" t="s">
        <v>511</v>
      </c>
      <c r="C32" s="697">
        <v>0</v>
      </c>
      <c r="D32" s="697">
        <v>0</v>
      </c>
      <c r="E32" s="697">
        <v>0</v>
      </c>
      <c r="F32" s="697"/>
      <c r="G32" s="697">
        <v>0</v>
      </c>
      <c r="H32" s="409">
        <f t="shared" si="0"/>
        <v>0</v>
      </c>
    </row>
    <row r="33" spans="1:8">
      <c r="A33" s="410">
        <v>27</v>
      </c>
      <c r="B33" s="410" t="s">
        <v>88</v>
      </c>
      <c r="C33" s="697">
        <v>0</v>
      </c>
      <c r="D33" s="697">
        <v>31322503.025168013</v>
      </c>
      <c r="E33" s="697">
        <v>0</v>
      </c>
      <c r="F33" s="697"/>
      <c r="G33" s="697">
        <v>0</v>
      </c>
      <c r="H33" s="409">
        <f t="shared" si="0"/>
        <v>31322503.025168013</v>
      </c>
    </row>
    <row r="34" spans="1:8">
      <c r="A34" s="410">
        <v>28</v>
      </c>
      <c r="B34" s="413" t="s">
        <v>66</v>
      </c>
      <c r="C34" s="413">
        <f>SUM(C7:C33)</f>
        <v>4574439.5694422368</v>
      </c>
      <c r="D34" s="413">
        <f>SUM(D7:D33)</f>
        <v>187134282.04109216</v>
      </c>
      <c r="E34" s="413">
        <f>SUM(E7:E33)</f>
        <v>4691528.9863119181</v>
      </c>
      <c r="F34" s="413">
        <f>SUM(F7:F33)</f>
        <v>0</v>
      </c>
      <c r="G34" s="413">
        <f>SUM(G7:G33)</f>
        <v>197426.03999999998</v>
      </c>
      <c r="H34" s="409">
        <f t="shared" si="0"/>
        <v>187017192.62422249</v>
      </c>
    </row>
    <row r="36" spans="1:8">
      <c r="B36" s="327"/>
    </row>
    <row r="68" spans="3:8">
      <c r="C68" s="930"/>
      <c r="D68" s="930"/>
      <c r="E68" s="930"/>
      <c r="F68" s="930"/>
      <c r="G68" s="930"/>
      <c r="H68" s="930"/>
    </row>
    <row r="69" spans="3:8">
      <c r="C69" s="930"/>
      <c r="D69" s="930"/>
      <c r="E69" s="930"/>
      <c r="F69" s="930"/>
      <c r="G69" s="930"/>
      <c r="H69" s="930"/>
    </row>
    <row r="70" spans="3:8">
      <c r="C70" s="930"/>
      <c r="D70" s="930"/>
      <c r="E70" s="930"/>
      <c r="F70" s="930"/>
      <c r="G70" s="930"/>
      <c r="H70" s="930"/>
    </row>
    <row r="71" spans="3:8">
      <c r="C71" s="930"/>
      <c r="D71" s="930"/>
      <c r="E71" s="930"/>
      <c r="F71" s="930"/>
      <c r="G71" s="930"/>
      <c r="H71" s="930"/>
    </row>
    <row r="72" spans="3:8">
      <c r="C72" s="930"/>
      <c r="D72" s="930"/>
      <c r="E72" s="930"/>
      <c r="F72" s="930"/>
      <c r="G72" s="930"/>
      <c r="H72" s="930"/>
    </row>
    <row r="73" spans="3:8">
      <c r="C73" s="930"/>
      <c r="D73" s="930"/>
      <c r="E73" s="930"/>
      <c r="F73" s="930"/>
      <c r="G73" s="930"/>
      <c r="H73" s="930"/>
    </row>
    <row r="74" spans="3:8">
      <c r="C74" s="930"/>
      <c r="D74" s="930"/>
      <c r="E74" s="930"/>
      <c r="F74" s="930"/>
      <c r="G74" s="930"/>
      <c r="H74" s="930"/>
    </row>
    <row r="75" spans="3:8">
      <c r="C75" s="930"/>
      <c r="D75" s="930"/>
      <c r="E75" s="930"/>
      <c r="F75" s="930"/>
      <c r="G75" s="930"/>
      <c r="H75" s="930"/>
    </row>
    <row r="76" spans="3:8">
      <c r="C76" s="930"/>
      <c r="D76" s="930"/>
      <c r="E76" s="930"/>
      <c r="F76" s="930"/>
      <c r="G76" s="930"/>
      <c r="H76" s="930"/>
    </row>
    <row r="77" spans="3:8">
      <c r="C77" s="930"/>
      <c r="D77" s="930"/>
      <c r="E77" s="930"/>
      <c r="F77" s="930"/>
      <c r="G77" s="930"/>
      <c r="H77" s="930"/>
    </row>
    <row r="78" spans="3:8">
      <c r="C78" s="930"/>
      <c r="D78" s="930"/>
      <c r="E78" s="930"/>
      <c r="F78" s="930"/>
      <c r="G78" s="930"/>
      <c r="H78" s="930"/>
    </row>
    <row r="79" spans="3:8">
      <c r="C79" s="930"/>
      <c r="D79" s="930"/>
      <c r="E79" s="930"/>
      <c r="F79" s="930"/>
      <c r="G79" s="930"/>
      <c r="H79" s="930"/>
    </row>
    <row r="80" spans="3:8">
      <c r="C80" s="930"/>
      <c r="D80" s="930"/>
      <c r="E80" s="930"/>
      <c r="F80" s="930"/>
      <c r="G80" s="930"/>
      <c r="H80" s="930"/>
    </row>
    <row r="81" spans="3:8">
      <c r="C81" s="930"/>
      <c r="D81" s="930"/>
      <c r="E81" s="930"/>
      <c r="F81" s="930"/>
      <c r="G81" s="930"/>
      <c r="H81" s="930"/>
    </row>
    <row r="82" spans="3:8">
      <c r="C82" s="930"/>
      <c r="D82" s="930"/>
      <c r="E82" s="930"/>
      <c r="F82" s="930"/>
      <c r="G82" s="930"/>
      <c r="H82" s="930"/>
    </row>
    <row r="83" spans="3:8">
      <c r="C83" s="930"/>
      <c r="D83" s="930"/>
      <c r="E83" s="930"/>
      <c r="F83" s="930"/>
      <c r="G83" s="930"/>
      <c r="H83" s="930"/>
    </row>
    <row r="84" spans="3:8">
      <c r="C84" s="930"/>
      <c r="D84" s="930"/>
      <c r="E84" s="930"/>
      <c r="F84" s="930"/>
      <c r="G84" s="930"/>
      <c r="H84" s="930"/>
    </row>
    <row r="85" spans="3:8">
      <c r="C85" s="930"/>
      <c r="D85" s="930"/>
      <c r="E85" s="930"/>
      <c r="F85" s="930"/>
      <c r="G85" s="930"/>
      <c r="H85" s="930"/>
    </row>
    <row r="86" spans="3:8">
      <c r="C86" s="930"/>
      <c r="D86" s="930"/>
      <c r="E86" s="930"/>
      <c r="F86" s="930"/>
      <c r="G86" s="930"/>
      <c r="H86" s="930"/>
    </row>
    <row r="87" spans="3:8">
      <c r="C87" s="930"/>
      <c r="D87" s="930"/>
      <c r="E87" s="930"/>
      <c r="F87" s="930"/>
      <c r="G87" s="930"/>
      <c r="H87" s="930"/>
    </row>
    <row r="88" spans="3:8">
      <c r="C88" s="930"/>
      <c r="D88" s="930"/>
      <c r="E88" s="930"/>
      <c r="F88" s="930"/>
      <c r="G88" s="930"/>
      <c r="H88" s="930"/>
    </row>
    <row r="89" spans="3:8">
      <c r="C89" s="930"/>
      <c r="D89" s="930"/>
      <c r="E89" s="930"/>
      <c r="F89" s="930"/>
      <c r="G89" s="930"/>
      <c r="H89" s="930"/>
    </row>
    <row r="90" spans="3:8">
      <c r="C90" s="930"/>
      <c r="D90" s="930"/>
      <c r="E90" s="930"/>
      <c r="F90" s="930"/>
      <c r="G90" s="930"/>
      <c r="H90" s="930"/>
    </row>
    <row r="91" spans="3:8">
      <c r="C91" s="930"/>
      <c r="D91" s="930"/>
      <c r="E91" s="930"/>
      <c r="F91" s="930"/>
      <c r="G91" s="930"/>
      <c r="H91" s="930"/>
    </row>
    <row r="92" spans="3:8">
      <c r="C92" s="930"/>
      <c r="D92" s="930"/>
      <c r="E92" s="930"/>
      <c r="F92" s="930"/>
      <c r="G92" s="930"/>
      <c r="H92" s="930"/>
    </row>
    <row r="93" spans="3:8">
      <c r="C93" s="930"/>
      <c r="D93" s="930"/>
      <c r="E93" s="930"/>
      <c r="F93" s="930"/>
      <c r="G93" s="930"/>
      <c r="H93" s="930"/>
    </row>
    <row r="94" spans="3:8">
      <c r="C94" s="930"/>
      <c r="D94" s="930"/>
      <c r="E94" s="930"/>
      <c r="F94" s="930"/>
      <c r="G94" s="930"/>
      <c r="H94" s="930"/>
    </row>
    <row r="95" spans="3:8">
      <c r="C95" s="930"/>
      <c r="D95" s="930"/>
      <c r="E95" s="930"/>
      <c r="F95" s="930"/>
      <c r="G95" s="930"/>
      <c r="H95" s="930"/>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40"/>
  <sheetViews>
    <sheetView showGridLines="0" topLeftCell="A14" zoomScale="115" zoomScaleNormal="115" workbookViewId="0">
      <selection activeCell="D32" sqref="D32"/>
    </sheetView>
  </sheetViews>
  <sheetFormatPr defaultColWidth="9.21875" defaultRowHeight="12"/>
  <cols>
    <col min="1" max="1" width="11.77734375" style="323" bestFit="1" customWidth="1"/>
    <col min="2" max="2" width="108" style="323" bestFit="1" customWidth="1"/>
    <col min="3" max="3" width="19" style="323" customWidth="1"/>
    <col min="4" max="4" width="19.109375" style="323" customWidth="1"/>
    <col min="5" max="16384" width="9.21875" style="323"/>
  </cols>
  <sheetData>
    <row r="1" spans="1:4" ht="13.8">
      <c r="A1" s="322" t="s">
        <v>97</v>
      </c>
      <c r="B1" s="246" t="str">
        <f>Info!C2</f>
        <v>სს სილქ ბანკი</v>
      </c>
    </row>
    <row r="2" spans="1:4">
      <c r="A2" s="322" t="s">
        <v>98</v>
      </c>
      <c r="B2" s="692">
        <f>'1. key ratios'!B2</f>
        <v>45930</v>
      </c>
    </row>
    <row r="3" spans="1:4">
      <c r="A3" s="324" t="s">
        <v>512</v>
      </c>
    </row>
    <row r="5" spans="1:4" ht="25.8" customHeight="1">
      <c r="A5" s="814" t="s">
        <v>848</v>
      </c>
      <c r="B5" s="814"/>
      <c r="C5" s="431" t="s">
        <v>531</v>
      </c>
      <c r="D5" s="431" t="s">
        <v>847</v>
      </c>
    </row>
    <row r="6" spans="1:4">
      <c r="A6" s="430">
        <v>1</v>
      </c>
      <c r="B6" s="424" t="s">
        <v>846</v>
      </c>
      <c r="C6" s="699">
        <v>3762468.6756689167</v>
      </c>
      <c r="D6" s="699">
        <v>52405.008589452984</v>
      </c>
    </row>
    <row r="7" spans="1:4">
      <c r="A7" s="427">
        <v>2</v>
      </c>
      <c r="B7" s="424" t="s">
        <v>845</v>
      </c>
      <c r="C7" s="699">
        <v>1452272.2197564275</v>
      </c>
      <c r="D7" s="699">
        <v>0</v>
      </c>
    </row>
    <row r="8" spans="1:4">
      <c r="A8" s="429">
        <v>2.1</v>
      </c>
      <c r="B8" s="428" t="s">
        <v>844</v>
      </c>
      <c r="C8" s="699">
        <v>1238253.4019814422</v>
      </c>
      <c r="D8" s="699"/>
    </row>
    <row r="9" spans="1:4">
      <c r="A9" s="429">
        <v>2.2000000000000002</v>
      </c>
      <c r="B9" s="428" t="s">
        <v>843</v>
      </c>
      <c r="C9" s="699">
        <v>214018.81777498522</v>
      </c>
      <c r="D9" s="699"/>
    </row>
    <row r="10" spans="1:4">
      <c r="A10" s="430">
        <v>3</v>
      </c>
      <c r="B10" s="424" t="s">
        <v>842</v>
      </c>
      <c r="C10" s="699">
        <v>520488.05197473033</v>
      </c>
      <c r="D10" s="699">
        <v>984</v>
      </c>
    </row>
    <row r="11" spans="1:4">
      <c r="A11" s="429">
        <v>3.1</v>
      </c>
      <c r="B11" s="428" t="s">
        <v>513</v>
      </c>
      <c r="C11" s="699">
        <v>106335.62999999999</v>
      </c>
      <c r="D11" s="699"/>
    </row>
    <row r="12" spans="1:4">
      <c r="A12" s="429">
        <v>3.2</v>
      </c>
      <c r="B12" s="428" t="s">
        <v>841</v>
      </c>
      <c r="C12" s="699">
        <v>414152.42197473033</v>
      </c>
      <c r="D12" s="699">
        <v>984</v>
      </c>
    </row>
    <row r="13" spans="1:4">
      <c r="A13" s="429">
        <v>3.3</v>
      </c>
      <c r="B13" s="428" t="s">
        <v>840</v>
      </c>
      <c r="C13" s="699"/>
      <c r="D13" s="699"/>
    </row>
    <row r="14" spans="1:4">
      <c r="A14" s="427">
        <v>4</v>
      </c>
      <c r="B14" s="426" t="s">
        <v>839</v>
      </c>
      <c r="C14" s="699">
        <v>-54145</v>
      </c>
      <c r="D14" s="699"/>
    </row>
    <row r="15" spans="1:4">
      <c r="A15" s="425">
        <v>5</v>
      </c>
      <c r="B15" s="424" t="s">
        <v>838</v>
      </c>
      <c r="C15" s="700">
        <f>C6+C7-C10+C14</f>
        <v>4640107.8434506133</v>
      </c>
      <c r="D15" s="700">
        <f>D6+D7-D10+D14</f>
        <v>51421.008589452984</v>
      </c>
    </row>
    <row r="29" spans="3:4">
      <c r="C29" s="930"/>
      <c r="D29" s="930"/>
    </row>
    <row r="30" spans="3:4">
      <c r="C30" s="930"/>
      <c r="D30" s="930"/>
    </row>
    <row r="31" spans="3:4">
      <c r="C31" s="930"/>
      <c r="D31" s="930"/>
    </row>
    <row r="32" spans="3:4">
      <c r="C32" s="930"/>
      <c r="D32" s="930"/>
    </row>
    <row r="33" spans="3:4">
      <c r="C33" s="930"/>
      <c r="D33" s="930"/>
    </row>
    <row r="34" spans="3:4">
      <c r="C34" s="930"/>
      <c r="D34" s="930"/>
    </row>
    <row r="35" spans="3:4">
      <c r="C35" s="930"/>
      <c r="D35" s="930"/>
    </row>
    <row r="36" spans="3:4">
      <c r="C36" s="930"/>
      <c r="D36" s="930"/>
    </row>
    <row r="37" spans="3:4">
      <c r="C37" s="930"/>
      <c r="D37" s="930"/>
    </row>
    <row r="38" spans="3:4">
      <c r="C38" s="930"/>
      <c r="D38" s="930"/>
    </row>
    <row r="39" spans="3:4">
      <c r="C39" s="930"/>
      <c r="D39" s="930"/>
    </row>
    <row r="40" spans="3:4">
      <c r="C40" s="930"/>
      <c r="D40" s="930"/>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23"/>
  <sheetViews>
    <sheetView showGridLines="0" zoomScale="80" zoomScaleNormal="80" workbookViewId="0">
      <selection activeCell="C18" sqref="C18"/>
    </sheetView>
  </sheetViews>
  <sheetFormatPr defaultColWidth="9.21875" defaultRowHeight="12"/>
  <cols>
    <col min="1" max="1" width="11.77734375" style="420" bestFit="1" customWidth="1"/>
    <col min="2" max="2" width="128.88671875" style="420" bestFit="1" customWidth="1"/>
    <col min="3" max="3" width="37" style="420" customWidth="1"/>
    <col min="4" max="4" width="50.5546875" style="420" customWidth="1"/>
    <col min="5" max="16384" width="9.21875" style="420"/>
  </cols>
  <sheetData>
    <row r="1" spans="1:4" ht="13.8">
      <c r="A1" s="322" t="s">
        <v>97</v>
      </c>
      <c r="B1" s="246" t="str">
        <f>Info!C2</f>
        <v>სს სილქ ბანკი</v>
      </c>
    </row>
    <row r="2" spans="1:4">
      <c r="A2" s="322" t="s">
        <v>98</v>
      </c>
      <c r="B2" s="692">
        <f>'1. key ratios'!B2</f>
        <v>45930</v>
      </c>
    </row>
    <row r="3" spans="1:4">
      <c r="A3" s="324" t="s">
        <v>514</v>
      </c>
    </row>
    <row r="4" spans="1:4">
      <c r="A4" s="324"/>
    </row>
    <row r="5" spans="1:4" ht="15" customHeight="1">
      <c r="A5" s="815" t="s">
        <v>515</v>
      </c>
      <c r="B5" s="816"/>
      <c r="C5" s="819" t="s">
        <v>516</v>
      </c>
      <c r="D5" s="819" t="s">
        <v>517</v>
      </c>
    </row>
    <row r="6" spans="1:4">
      <c r="A6" s="817"/>
      <c r="B6" s="818"/>
      <c r="C6" s="819"/>
      <c r="D6" s="819"/>
    </row>
    <row r="7" spans="1:4">
      <c r="A7" s="413">
        <v>1</v>
      </c>
      <c r="B7" s="413" t="s">
        <v>518</v>
      </c>
      <c r="C7" s="697">
        <v>3831804.6775487829</v>
      </c>
      <c r="D7" s="432"/>
    </row>
    <row r="8" spans="1:4">
      <c r="A8" s="410">
        <v>2</v>
      </c>
      <c r="B8" s="410" t="s">
        <v>519</v>
      </c>
      <c r="C8" s="697">
        <v>1214765.18</v>
      </c>
      <c r="D8" s="432"/>
    </row>
    <row r="9" spans="1:4">
      <c r="A9" s="410">
        <v>3</v>
      </c>
      <c r="B9" s="435" t="s">
        <v>520</v>
      </c>
      <c r="C9" s="697">
        <v>0</v>
      </c>
      <c r="D9" s="432"/>
    </row>
    <row r="10" spans="1:4">
      <c r="A10" s="410">
        <v>4</v>
      </c>
      <c r="B10" s="410" t="s">
        <v>521</v>
      </c>
      <c r="C10" s="697">
        <v>472130.28601812804</v>
      </c>
      <c r="D10" s="432"/>
    </row>
    <row r="11" spans="1:4">
      <c r="A11" s="410">
        <v>5</v>
      </c>
      <c r="B11" s="434" t="s">
        <v>849</v>
      </c>
      <c r="C11" s="697">
        <v>5552.8240433977353</v>
      </c>
      <c r="D11" s="432"/>
    </row>
    <row r="12" spans="1:4">
      <c r="A12" s="410">
        <v>6</v>
      </c>
      <c r="B12" s="434" t="s">
        <v>522</v>
      </c>
      <c r="C12" s="697">
        <v>414152.42197473033</v>
      </c>
      <c r="D12" s="432"/>
    </row>
    <row r="13" spans="1:4">
      <c r="A13" s="410">
        <v>7</v>
      </c>
      <c r="B13" s="434" t="s">
        <v>525</v>
      </c>
      <c r="C13" s="697">
        <v>197426.03999999998</v>
      </c>
      <c r="D13" s="432"/>
    </row>
    <row r="14" spans="1:4">
      <c r="A14" s="410">
        <v>8</v>
      </c>
      <c r="B14" s="434" t="s">
        <v>523</v>
      </c>
      <c r="C14" s="697"/>
      <c r="D14" s="410"/>
    </row>
    <row r="15" spans="1:4">
      <c r="A15" s="410">
        <v>9</v>
      </c>
      <c r="B15" s="434" t="s">
        <v>524</v>
      </c>
      <c r="C15" s="697"/>
      <c r="D15" s="410"/>
    </row>
    <row r="16" spans="1:4">
      <c r="A16" s="410">
        <v>10</v>
      </c>
      <c r="B16" s="434" t="s">
        <v>526</v>
      </c>
      <c r="C16" s="697"/>
      <c r="D16" s="410"/>
    </row>
    <row r="17" spans="1:4">
      <c r="A17" s="410">
        <v>11</v>
      </c>
      <c r="B17" s="434" t="s">
        <v>527</v>
      </c>
      <c r="C17" s="697">
        <v>-145001</v>
      </c>
      <c r="D17" s="432"/>
    </row>
    <row r="18" spans="1:4">
      <c r="A18" s="413">
        <v>12</v>
      </c>
      <c r="B18" s="433" t="s">
        <v>528</v>
      </c>
      <c r="C18" s="698">
        <f>C7+C8+C9-C10</f>
        <v>4574439.571530655</v>
      </c>
      <c r="D18" s="432"/>
    </row>
    <row r="21" spans="1:4">
      <c r="B21" s="322"/>
    </row>
    <row r="22" spans="1:4">
      <c r="B22" s="322"/>
    </row>
    <row r="23" spans="1:4">
      <c r="B23" s="324"/>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zoomScale="80" zoomScaleNormal="80" workbookViewId="0">
      <selection activeCell="E35" sqref="E35"/>
    </sheetView>
  </sheetViews>
  <sheetFormatPr defaultColWidth="9.21875" defaultRowHeight="12"/>
  <cols>
    <col min="1" max="1" width="11.77734375" style="420" bestFit="1" customWidth="1"/>
    <col min="2" max="2" width="63.88671875" style="420" customWidth="1"/>
    <col min="3" max="3" width="15.5546875" style="420" customWidth="1"/>
    <col min="4" max="18" width="22.21875" style="420" customWidth="1"/>
    <col min="19" max="19" width="23.21875" style="420" bestFit="1" customWidth="1"/>
    <col min="20" max="26" width="22.21875" style="420" customWidth="1"/>
    <col min="27" max="27" width="23.21875" style="420" bestFit="1" customWidth="1"/>
    <col min="28" max="28" width="20" style="420" customWidth="1"/>
    <col min="29" max="16384" width="9.21875" style="420"/>
  </cols>
  <sheetData>
    <row r="1" spans="1:28" ht="13.8">
      <c r="A1" s="322" t="s">
        <v>97</v>
      </c>
      <c r="B1" s="246" t="str">
        <f>Info!C2</f>
        <v>სს სილქ ბანკი</v>
      </c>
    </row>
    <row r="2" spans="1:28">
      <c r="A2" s="322" t="s">
        <v>98</v>
      </c>
      <c r="B2" s="692">
        <f>'1. key ratios'!B2</f>
        <v>45930</v>
      </c>
      <c r="C2" s="421"/>
    </row>
    <row r="3" spans="1:28">
      <c r="A3" s="324" t="s">
        <v>529</v>
      </c>
    </row>
    <row r="5" spans="1:28" ht="15" customHeight="1">
      <c r="A5" s="820" t="s">
        <v>862</v>
      </c>
      <c r="B5" s="821"/>
      <c r="C5" s="812" t="s">
        <v>861</v>
      </c>
      <c r="D5" s="826"/>
      <c r="E5" s="826"/>
      <c r="F5" s="826"/>
      <c r="G5" s="826"/>
      <c r="H5" s="826"/>
      <c r="I5" s="826"/>
      <c r="J5" s="826"/>
      <c r="K5" s="826"/>
      <c r="L5" s="826"/>
      <c r="M5" s="826"/>
      <c r="N5" s="826"/>
      <c r="O5" s="826"/>
      <c r="P5" s="826"/>
      <c r="Q5" s="826"/>
      <c r="R5" s="826"/>
      <c r="S5" s="826"/>
      <c r="T5" s="445"/>
      <c r="U5" s="445"/>
      <c r="V5" s="445"/>
      <c r="W5" s="445"/>
      <c r="X5" s="445"/>
      <c r="Y5" s="445"/>
      <c r="Z5" s="445"/>
      <c r="AA5" s="444"/>
      <c r="AB5" s="437"/>
    </row>
    <row r="6" spans="1:28">
      <c r="A6" s="822"/>
      <c r="B6" s="823"/>
      <c r="C6" s="827" t="s">
        <v>66</v>
      </c>
      <c r="D6" s="829" t="s">
        <v>860</v>
      </c>
      <c r="E6" s="829"/>
      <c r="F6" s="829"/>
      <c r="G6" s="829"/>
      <c r="H6" s="830" t="s">
        <v>859</v>
      </c>
      <c r="I6" s="831"/>
      <c r="J6" s="831"/>
      <c r="K6" s="832"/>
      <c r="L6" s="442"/>
      <c r="M6" s="833" t="s">
        <v>858</v>
      </c>
      <c r="N6" s="833"/>
      <c r="O6" s="833"/>
      <c r="P6" s="833"/>
      <c r="Q6" s="833"/>
      <c r="R6" s="833"/>
      <c r="S6" s="810"/>
      <c r="T6" s="443"/>
      <c r="U6" s="813" t="s">
        <v>857</v>
      </c>
      <c r="V6" s="813"/>
      <c r="W6" s="813"/>
      <c r="X6" s="813"/>
      <c r="Y6" s="813"/>
      <c r="Z6" s="813"/>
      <c r="AA6" s="811"/>
      <c r="AB6" s="442"/>
    </row>
    <row r="7" spans="1:28" ht="24">
      <c r="A7" s="824"/>
      <c r="B7" s="825"/>
      <c r="C7" s="828"/>
      <c r="D7" s="441"/>
      <c r="E7" s="417" t="s">
        <v>530</v>
      </c>
      <c r="F7" s="417" t="s">
        <v>855</v>
      </c>
      <c r="G7" s="417" t="s">
        <v>856</v>
      </c>
      <c r="H7" s="440"/>
      <c r="I7" s="417" t="s">
        <v>530</v>
      </c>
      <c r="J7" s="417" t="s">
        <v>855</v>
      </c>
      <c r="K7" s="417" t="s">
        <v>856</v>
      </c>
      <c r="L7" s="439"/>
      <c r="M7" s="417" t="s">
        <v>530</v>
      </c>
      <c r="N7" s="417" t="s">
        <v>855</v>
      </c>
      <c r="O7" s="417" t="s">
        <v>854</v>
      </c>
      <c r="P7" s="417" t="s">
        <v>853</v>
      </c>
      <c r="Q7" s="417" t="s">
        <v>852</v>
      </c>
      <c r="R7" s="417" t="s">
        <v>851</v>
      </c>
      <c r="S7" s="417" t="s">
        <v>850</v>
      </c>
      <c r="T7" s="438"/>
      <c r="U7" s="417" t="s">
        <v>530</v>
      </c>
      <c r="V7" s="417" t="s">
        <v>855</v>
      </c>
      <c r="W7" s="417" t="s">
        <v>854</v>
      </c>
      <c r="X7" s="417" t="s">
        <v>853</v>
      </c>
      <c r="Y7" s="417" t="s">
        <v>852</v>
      </c>
      <c r="Z7" s="417" t="s">
        <v>851</v>
      </c>
      <c r="AA7" s="417" t="s">
        <v>850</v>
      </c>
      <c r="AB7" s="437"/>
    </row>
    <row r="8" spans="1:28">
      <c r="A8" s="436">
        <v>1</v>
      </c>
      <c r="B8" s="413" t="s">
        <v>531</v>
      </c>
      <c r="C8" s="698">
        <v>106332252.47536652</v>
      </c>
      <c r="D8" s="697">
        <v>95387206.480517924</v>
      </c>
      <c r="E8" s="697">
        <v>3575666.5359463571</v>
      </c>
      <c r="F8" s="697">
        <v>0</v>
      </c>
      <c r="G8" s="697">
        <v>0</v>
      </c>
      <c r="H8" s="697">
        <v>6370606.4254063554</v>
      </c>
      <c r="I8" s="697">
        <v>1120294.3193600425</v>
      </c>
      <c r="J8" s="697">
        <v>837951.00161759788</v>
      </c>
      <c r="K8" s="697">
        <v>0</v>
      </c>
      <c r="L8" s="697">
        <v>4574439.5694422368</v>
      </c>
      <c r="M8" s="697">
        <v>76195.697391371781</v>
      </c>
      <c r="N8" s="697">
        <v>33462.087745195007</v>
      </c>
      <c r="O8" s="697">
        <v>2826663.2979932521</v>
      </c>
      <c r="P8" s="697">
        <v>629312.98558355204</v>
      </c>
      <c r="Q8" s="697">
        <v>754291.29778756388</v>
      </c>
      <c r="R8" s="697">
        <v>0</v>
      </c>
      <c r="S8" s="697">
        <v>137528.21</v>
      </c>
      <c r="T8" s="697">
        <v>0</v>
      </c>
      <c r="U8" s="697">
        <v>0</v>
      </c>
      <c r="V8" s="697">
        <v>0</v>
      </c>
      <c r="W8" s="697">
        <v>0</v>
      </c>
      <c r="X8" s="697">
        <v>0</v>
      </c>
      <c r="Y8" s="697">
        <v>0</v>
      </c>
      <c r="Z8" s="697">
        <v>0</v>
      </c>
      <c r="AA8" s="697">
        <v>0</v>
      </c>
    </row>
    <row r="9" spans="1:28">
      <c r="A9" s="410">
        <v>1.1000000000000001</v>
      </c>
      <c r="B9" s="427" t="s">
        <v>532</v>
      </c>
      <c r="C9" s="701">
        <v>0</v>
      </c>
      <c r="D9" s="697"/>
      <c r="E9" s="697"/>
      <c r="F9" s="697"/>
      <c r="G9" s="697"/>
      <c r="H9" s="697"/>
      <c r="I9" s="697"/>
      <c r="J9" s="697"/>
      <c r="K9" s="697"/>
      <c r="L9" s="697"/>
      <c r="M9" s="697"/>
      <c r="N9" s="697"/>
      <c r="O9" s="697"/>
      <c r="P9" s="697"/>
      <c r="Q9" s="697"/>
      <c r="R9" s="697"/>
      <c r="S9" s="697"/>
      <c r="T9" s="697"/>
      <c r="U9" s="697"/>
      <c r="V9" s="697"/>
      <c r="W9" s="697"/>
      <c r="X9" s="697"/>
      <c r="Y9" s="697"/>
      <c r="Z9" s="697"/>
      <c r="AA9" s="697"/>
    </row>
    <row r="10" spans="1:28">
      <c r="A10" s="410">
        <v>1.2</v>
      </c>
      <c r="B10" s="427" t="s">
        <v>533</v>
      </c>
      <c r="C10" s="701">
        <v>0</v>
      </c>
      <c r="D10" s="697"/>
      <c r="E10" s="697"/>
      <c r="F10" s="697"/>
      <c r="G10" s="697"/>
      <c r="H10" s="697"/>
      <c r="I10" s="697"/>
      <c r="J10" s="697"/>
      <c r="K10" s="697"/>
      <c r="L10" s="697"/>
      <c r="M10" s="697"/>
      <c r="N10" s="697"/>
      <c r="O10" s="697"/>
      <c r="P10" s="697"/>
      <c r="Q10" s="697"/>
      <c r="R10" s="697"/>
      <c r="S10" s="697"/>
      <c r="T10" s="697"/>
      <c r="U10" s="697"/>
      <c r="V10" s="697"/>
      <c r="W10" s="697"/>
      <c r="X10" s="697"/>
      <c r="Y10" s="697"/>
      <c r="Z10" s="697"/>
      <c r="AA10" s="697"/>
    </row>
    <row r="11" spans="1:28">
      <c r="A11" s="410">
        <v>1.3</v>
      </c>
      <c r="B11" s="427" t="s">
        <v>534</v>
      </c>
      <c r="C11" s="701">
        <v>0</v>
      </c>
      <c r="D11" s="697"/>
      <c r="E11" s="697"/>
      <c r="F11" s="697"/>
      <c r="G11" s="697"/>
      <c r="H11" s="697"/>
      <c r="I11" s="697"/>
      <c r="J11" s="697"/>
      <c r="K11" s="697"/>
      <c r="L11" s="697"/>
      <c r="M11" s="697"/>
      <c r="N11" s="697"/>
      <c r="O11" s="697"/>
      <c r="P11" s="697"/>
      <c r="Q11" s="697"/>
      <c r="R11" s="697"/>
      <c r="S11" s="697"/>
      <c r="T11" s="697"/>
      <c r="U11" s="697"/>
      <c r="V11" s="697"/>
      <c r="W11" s="697"/>
      <c r="X11" s="697"/>
      <c r="Y11" s="697"/>
      <c r="Z11" s="697"/>
      <c r="AA11" s="697"/>
    </row>
    <row r="12" spans="1:28">
      <c r="A12" s="410">
        <v>1.4</v>
      </c>
      <c r="B12" s="427" t="s">
        <v>535</v>
      </c>
      <c r="C12" s="701">
        <v>0</v>
      </c>
      <c r="D12" s="697"/>
      <c r="E12" s="697"/>
      <c r="F12" s="697"/>
      <c r="G12" s="697"/>
      <c r="H12" s="697"/>
      <c r="I12" s="697"/>
      <c r="J12" s="697"/>
      <c r="K12" s="697"/>
      <c r="L12" s="697"/>
      <c r="M12" s="697"/>
      <c r="N12" s="697"/>
      <c r="O12" s="697"/>
      <c r="P12" s="697"/>
      <c r="Q12" s="697"/>
      <c r="R12" s="697"/>
      <c r="S12" s="697"/>
      <c r="T12" s="697"/>
      <c r="U12" s="697"/>
      <c r="V12" s="697"/>
      <c r="W12" s="697"/>
      <c r="X12" s="697"/>
      <c r="Y12" s="697"/>
      <c r="Z12" s="697"/>
      <c r="AA12" s="697"/>
    </row>
    <row r="13" spans="1:28">
      <c r="A13" s="410">
        <v>1.5</v>
      </c>
      <c r="B13" s="427" t="s">
        <v>536</v>
      </c>
      <c r="C13" s="701">
        <v>46818683.281968258</v>
      </c>
      <c r="D13" s="697">
        <v>38908779.603083447</v>
      </c>
      <c r="E13" s="697">
        <v>2083984.6817658257</v>
      </c>
      <c r="F13" s="697">
        <v>0</v>
      </c>
      <c r="G13" s="697">
        <v>0</v>
      </c>
      <c r="H13" s="697">
        <v>4904297.9953888468</v>
      </c>
      <c r="I13" s="697">
        <v>641043.2401145983</v>
      </c>
      <c r="J13" s="697">
        <v>348570.21810628293</v>
      </c>
      <c r="K13" s="697">
        <v>0</v>
      </c>
      <c r="L13" s="697">
        <v>3005605.6834959611</v>
      </c>
      <c r="M13" s="697">
        <v>0</v>
      </c>
      <c r="N13" s="697">
        <v>0</v>
      </c>
      <c r="O13" s="697">
        <v>2170900.1412723516</v>
      </c>
      <c r="P13" s="697">
        <v>12088.162739130201</v>
      </c>
      <c r="Q13" s="697">
        <v>684194.90089552244</v>
      </c>
      <c r="R13" s="697">
        <v>0</v>
      </c>
      <c r="S13" s="697">
        <v>137528.21</v>
      </c>
      <c r="T13" s="697"/>
      <c r="U13" s="697"/>
      <c r="V13" s="697"/>
      <c r="W13" s="697"/>
      <c r="X13" s="697"/>
      <c r="Y13" s="697"/>
      <c r="Z13" s="697"/>
      <c r="AA13" s="697"/>
    </row>
    <row r="14" spans="1:28">
      <c r="A14" s="410">
        <v>1.6</v>
      </c>
      <c r="B14" s="427" t="s">
        <v>537</v>
      </c>
      <c r="C14" s="701">
        <v>59513569.193398252</v>
      </c>
      <c r="D14" s="697">
        <v>56478426.87743447</v>
      </c>
      <c r="E14" s="697">
        <v>1491681.8541805313</v>
      </c>
      <c r="F14" s="697">
        <v>0</v>
      </c>
      <c r="G14" s="697">
        <v>0</v>
      </c>
      <c r="H14" s="697">
        <v>1466308.4300175086</v>
      </c>
      <c r="I14" s="697">
        <v>479251.07924544415</v>
      </c>
      <c r="J14" s="697">
        <v>489380.78351131489</v>
      </c>
      <c r="K14" s="697">
        <v>0</v>
      </c>
      <c r="L14" s="697">
        <v>1568833.8859462757</v>
      </c>
      <c r="M14" s="697">
        <v>76195.697391371781</v>
      </c>
      <c r="N14" s="697">
        <v>33462.087745195007</v>
      </c>
      <c r="O14" s="697">
        <v>655763.15672090044</v>
      </c>
      <c r="P14" s="697">
        <v>617224.82284442184</v>
      </c>
      <c r="Q14" s="697">
        <v>70096.396892041404</v>
      </c>
      <c r="R14" s="697">
        <v>0</v>
      </c>
      <c r="S14" s="697">
        <v>0</v>
      </c>
      <c r="T14" s="697"/>
      <c r="U14" s="697"/>
      <c r="V14" s="697"/>
      <c r="W14" s="697"/>
      <c r="X14" s="697"/>
      <c r="Y14" s="697"/>
      <c r="Z14" s="697"/>
      <c r="AA14" s="697"/>
    </row>
    <row r="15" spans="1:28">
      <c r="A15" s="436">
        <v>2</v>
      </c>
      <c r="B15" s="413" t="s">
        <v>538</v>
      </c>
      <c r="C15" s="698">
        <v>17055165.300000001</v>
      </c>
      <c r="D15" s="697">
        <v>17055165.300000001</v>
      </c>
      <c r="E15" s="697"/>
      <c r="F15" s="697"/>
      <c r="G15" s="697"/>
      <c r="H15" s="697"/>
      <c r="I15" s="697"/>
      <c r="J15" s="697"/>
      <c r="K15" s="697"/>
      <c r="L15" s="697"/>
      <c r="M15" s="697"/>
      <c r="N15" s="697"/>
      <c r="O15" s="697"/>
      <c r="P15" s="697"/>
      <c r="Q15" s="697"/>
      <c r="R15" s="697"/>
      <c r="S15" s="697"/>
      <c r="T15" s="697"/>
      <c r="U15" s="697"/>
      <c r="V15" s="697"/>
      <c r="W15" s="697"/>
      <c r="X15" s="697"/>
      <c r="Y15" s="697"/>
      <c r="Z15" s="697"/>
      <c r="AA15" s="697"/>
    </row>
    <row r="16" spans="1:28">
      <c r="A16" s="410">
        <v>2.1</v>
      </c>
      <c r="B16" s="427" t="s">
        <v>532</v>
      </c>
      <c r="C16" s="701"/>
      <c r="D16" s="697"/>
      <c r="E16" s="697"/>
      <c r="F16" s="697"/>
      <c r="G16" s="697"/>
      <c r="H16" s="697"/>
      <c r="I16" s="697"/>
      <c r="J16" s="697"/>
      <c r="K16" s="697"/>
      <c r="L16" s="697"/>
      <c r="M16" s="697"/>
      <c r="N16" s="697"/>
      <c r="O16" s="697"/>
      <c r="P16" s="697"/>
      <c r="Q16" s="697"/>
      <c r="R16" s="697"/>
      <c r="S16" s="697"/>
      <c r="T16" s="697"/>
      <c r="U16" s="697"/>
      <c r="V16" s="697"/>
      <c r="W16" s="697"/>
      <c r="X16" s="697"/>
      <c r="Y16" s="697"/>
      <c r="Z16" s="697"/>
      <c r="AA16" s="697"/>
    </row>
    <row r="17" spans="1:27">
      <c r="A17" s="410">
        <v>2.2000000000000002</v>
      </c>
      <c r="B17" s="427" t="s">
        <v>533</v>
      </c>
      <c r="C17" s="701">
        <v>17055165.300000001</v>
      </c>
      <c r="D17" s="697">
        <v>17055165.300000001</v>
      </c>
      <c r="E17" s="697"/>
      <c r="F17" s="697"/>
      <c r="G17" s="697"/>
      <c r="H17" s="697"/>
      <c r="I17" s="697"/>
      <c r="J17" s="697"/>
      <c r="K17" s="697"/>
      <c r="L17" s="697"/>
      <c r="M17" s="697"/>
      <c r="N17" s="697"/>
      <c r="O17" s="697"/>
      <c r="P17" s="697"/>
      <c r="Q17" s="697"/>
      <c r="R17" s="697"/>
      <c r="S17" s="697"/>
      <c r="T17" s="697"/>
      <c r="U17" s="697"/>
      <c r="V17" s="697"/>
      <c r="W17" s="697"/>
      <c r="X17" s="697"/>
      <c r="Y17" s="697"/>
      <c r="Z17" s="697"/>
      <c r="AA17" s="697"/>
    </row>
    <row r="18" spans="1:27">
      <c r="A18" s="410">
        <v>2.2999999999999998</v>
      </c>
      <c r="B18" s="427" t="s">
        <v>534</v>
      </c>
      <c r="C18" s="701"/>
      <c r="D18" s="697"/>
      <c r="E18" s="697"/>
      <c r="F18" s="697"/>
      <c r="G18" s="697"/>
      <c r="H18" s="697"/>
      <c r="I18" s="697"/>
      <c r="J18" s="697"/>
      <c r="K18" s="697"/>
      <c r="L18" s="697"/>
      <c r="M18" s="697"/>
      <c r="N18" s="697"/>
      <c r="O18" s="697"/>
      <c r="P18" s="697"/>
      <c r="Q18" s="697"/>
      <c r="R18" s="697"/>
      <c r="S18" s="697"/>
      <c r="T18" s="697"/>
      <c r="U18" s="697"/>
      <c r="V18" s="697"/>
      <c r="W18" s="697"/>
      <c r="X18" s="697"/>
      <c r="Y18" s="697"/>
      <c r="Z18" s="697"/>
      <c r="AA18" s="697"/>
    </row>
    <row r="19" spans="1:27">
      <c r="A19" s="410">
        <v>2.4</v>
      </c>
      <c r="B19" s="427" t="s">
        <v>535</v>
      </c>
      <c r="C19" s="701"/>
      <c r="D19" s="697"/>
      <c r="E19" s="697"/>
      <c r="F19" s="697"/>
      <c r="G19" s="697"/>
      <c r="H19" s="697"/>
      <c r="I19" s="697"/>
      <c r="J19" s="697"/>
      <c r="K19" s="697"/>
      <c r="L19" s="697"/>
      <c r="M19" s="697"/>
      <c r="N19" s="697"/>
      <c r="O19" s="697"/>
      <c r="P19" s="697"/>
      <c r="Q19" s="697"/>
      <c r="R19" s="697"/>
      <c r="S19" s="697"/>
      <c r="T19" s="697"/>
      <c r="U19" s="697"/>
      <c r="V19" s="697"/>
      <c r="W19" s="697"/>
      <c r="X19" s="697"/>
      <c r="Y19" s="697"/>
      <c r="Z19" s="697"/>
      <c r="AA19" s="697"/>
    </row>
    <row r="20" spans="1:27">
      <c r="A20" s="410">
        <v>2.5</v>
      </c>
      <c r="B20" s="427" t="s">
        <v>536</v>
      </c>
      <c r="C20" s="701"/>
      <c r="D20" s="697"/>
      <c r="E20" s="697"/>
      <c r="F20" s="697"/>
      <c r="G20" s="697"/>
      <c r="H20" s="697"/>
      <c r="I20" s="697"/>
      <c r="J20" s="697"/>
      <c r="K20" s="697"/>
      <c r="L20" s="697"/>
      <c r="M20" s="697"/>
      <c r="N20" s="697"/>
      <c r="O20" s="697"/>
      <c r="P20" s="697"/>
      <c r="Q20" s="697"/>
      <c r="R20" s="697"/>
      <c r="S20" s="697"/>
      <c r="T20" s="697"/>
      <c r="U20" s="697"/>
      <c r="V20" s="697"/>
      <c r="W20" s="697"/>
      <c r="X20" s="697"/>
      <c r="Y20" s="697"/>
      <c r="Z20" s="697"/>
      <c r="AA20" s="697"/>
    </row>
    <row r="21" spans="1:27">
      <c r="A21" s="410">
        <v>2.6</v>
      </c>
      <c r="B21" s="427" t="s">
        <v>537</v>
      </c>
      <c r="C21" s="701"/>
      <c r="D21" s="697"/>
      <c r="E21" s="697"/>
      <c r="F21" s="697"/>
      <c r="G21" s="697"/>
      <c r="H21" s="697"/>
      <c r="I21" s="697"/>
      <c r="J21" s="697"/>
      <c r="K21" s="697"/>
      <c r="L21" s="697"/>
      <c r="M21" s="697"/>
      <c r="N21" s="697"/>
      <c r="O21" s="697"/>
      <c r="P21" s="697"/>
      <c r="Q21" s="697"/>
      <c r="R21" s="697"/>
      <c r="S21" s="697"/>
      <c r="T21" s="697"/>
      <c r="U21" s="697"/>
      <c r="V21" s="697"/>
      <c r="W21" s="697"/>
      <c r="X21" s="697"/>
      <c r="Y21" s="697"/>
      <c r="Z21" s="697"/>
      <c r="AA21" s="697"/>
    </row>
    <row r="22" spans="1:27">
      <c r="A22" s="436">
        <v>3</v>
      </c>
      <c r="B22" s="413" t="s">
        <v>539</v>
      </c>
      <c r="C22" s="698">
        <v>17892627.969999999</v>
      </c>
      <c r="D22" s="698">
        <v>851666.63</v>
      </c>
      <c r="E22" s="702"/>
      <c r="F22" s="702"/>
      <c r="G22" s="702"/>
      <c r="H22" s="698"/>
      <c r="I22" s="702"/>
      <c r="J22" s="702"/>
      <c r="K22" s="702"/>
      <c r="L22" s="698"/>
      <c r="M22" s="702"/>
      <c r="N22" s="702"/>
      <c r="O22" s="702"/>
      <c r="P22" s="702"/>
      <c r="Q22" s="702"/>
      <c r="R22" s="702"/>
      <c r="S22" s="702"/>
      <c r="T22" s="698"/>
      <c r="U22" s="702"/>
      <c r="V22" s="702"/>
      <c r="W22" s="702"/>
      <c r="X22" s="702"/>
      <c r="Y22" s="702"/>
      <c r="Z22" s="702"/>
      <c r="AA22" s="702"/>
    </row>
    <row r="23" spans="1:27">
      <c r="A23" s="410">
        <v>3.1</v>
      </c>
      <c r="B23" s="427" t="s">
        <v>532</v>
      </c>
      <c r="C23" s="701"/>
      <c r="D23" s="698"/>
      <c r="E23" s="702"/>
      <c r="F23" s="702"/>
      <c r="G23" s="702"/>
      <c r="H23" s="698"/>
      <c r="I23" s="702"/>
      <c r="J23" s="702"/>
      <c r="K23" s="702"/>
      <c r="L23" s="698"/>
      <c r="M23" s="702"/>
      <c r="N23" s="702"/>
      <c r="O23" s="702"/>
      <c r="P23" s="702"/>
      <c r="Q23" s="702"/>
      <c r="R23" s="702"/>
      <c r="S23" s="702"/>
      <c r="T23" s="698"/>
      <c r="U23" s="702"/>
      <c r="V23" s="702"/>
      <c r="W23" s="702"/>
      <c r="X23" s="702"/>
      <c r="Y23" s="702"/>
      <c r="Z23" s="702"/>
      <c r="AA23" s="702"/>
    </row>
    <row r="24" spans="1:27">
      <c r="A24" s="410">
        <v>3.2</v>
      </c>
      <c r="B24" s="427" t="s">
        <v>533</v>
      </c>
      <c r="C24" s="701"/>
      <c r="D24" s="698"/>
      <c r="E24" s="702"/>
      <c r="F24" s="702"/>
      <c r="G24" s="702"/>
      <c r="H24" s="698"/>
      <c r="I24" s="702"/>
      <c r="J24" s="702"/>
      <c r="K24" s="702"/>
      <c r="L24" s="698"/>
      <c r="M24" s="702"/>
      <c r="N24" s="702"/>
      <c r="O24" s="702"/>
      <c r="P24" s="702"/>
      <c r="Q24" s="702"/>
      <c r="R24" s="702"/>
      <c r="S24" s="702"/>
      <c r="T24" s="698"/>
      <c r="U24" s="702"/>
      <c r="V24" s="702"/>
      <c r="W24" s="702"/>
      <c r="X24" s="702"/>
      <c r="Y24" s="702"/>
      <c r="Z24" s="702"/>
      <c r="AA24" s="702"/>
    </row>
    <row r="25" spans="1:27">
      <c r="A25" s="410">
        <v>3.3</v>
      </c>
      <c r="B25" s="427" t="s">
        <v>534</v>
      </c>
      <c r="C25" s="701"/>
      <c r="D25" s="698"/>
      <c r="E25" s="702"/>
      <c r="F25" s="702"/>
      <c r="G25" s="702"/>
      <c r="H25" s="698"/>
      <c r="I25" s="702"/>
      <c r="J25" s="702"/>
      <c r="K25" s="702"/>
      <c r="L25" s="698"/>
      <c r="M25" s="702"/>
      <c r="N25" s="702"/>
      <c r="O25" s="702"/>
      <c r="P25" s="702"/>
      <c r="Q25" s="702"/>
      <c r="R25" s="702"/>
      <c r="S25" s="702"/>
      <c r="T25" s="698"/>
      <c r="U25" s="702"/>
      <c r="V25" s="702"/>
      <c r="W25" s="702"/>
      <c r="X25" s="702"/>
      <c r="Y25" s="702"/>
      <c r="Z25" s="702"/>
      <c r="AA25" s="702"/>
    </row>
    <row r="26" spans="1:27">
      <c r="A26" s="410">
        <v>3.4</v>
      </c>
      <c r="B26" s="427" t="s">
        <v>535</v>
      </c>
      <c r="C26" s="701"/>
      <c r="D26" s="698"/>
      <c r="E26" s="702"/>
      <c r="F26" s="702"/>
      <c r="G26" s="702"/>
      <c r="H26" s="698"/>
      <c r="I26" s="702"/>
      <c r="J26" s="702"/>
      <c r="K26" s="702"/>
      <c r="L26" s="698"/>
      <c r="M26" s="702"/>
      <c r="N26" s="702"/>
      <c r="O26" s="702"/>
      <c r="P26" s="702"/>
      <c r="Q26" s="702"/>
      <c r="R26" s="702"/>
      <c r="S26" s="702"/>
      <c r="T26" s="698"/>
      <c r="U26" s="702"/>
      <c r="V26" s="702"/>
      <c r="W26" s="702"/>
      <c r="X26" s="702"/>
      <c r="Y26" s="702"/>
      <c r="Z26" s="702"/>
      <c r="AA26" s="702"/>
    </row>
    <row r="27" spans="1:27">
      <c r="A27" s="410">
        <v>3.5</v>
      </c>
      <c r="B27" s="427" t="s">
        <v>536</v>
      </c>
      <c r="C27" s="701">
        <v>851666.63</v>
      </c>
      <c r="D27" s="698">
        <v>851666.63</v>
      </c>
      <c r="E27" s="702"/>
      <c r="F27" s="702"/>
      <c r="G27" s="702"/>
      <c r="H27" s="698"/>
      <c r="I27" s="702"/>
      <c r="J27" s="702"/>
      <c r="K27" s="702"/>
      <c r="L27" s="698"/>
      <c r="M27" s="702"/>
      <c r="N27" s="702"/>
      <c r="O27" s="702"/>
      <c r="P27" s="702"/>
      <c r="Q27" s="702"/>
      <c r="R27" s="702"/>
      <c r="S27" s="702"/>
      <c r="T27" s="698"/>
      <c r="U27" s="702"/>
      <c r="V27" s="702"/>
      <c r="W27" s="702"/>
      <c r="X27" s="702"/>
      <c r="Y27" s="702"/>
      <c r="Z27" s="702"/>
      <c r="AA27" s="702"/>
    </row>
    <row r="28" spans="1:27">
      <c r="A28" s="410">
        <v>3.6</v>
      </c>
      <c r="B28" s="427" t="s">
        <v>537</v>
      </c>
      <c r="C28" s="701">
        <v>17040961.34</v>
      </c>
      <c r="D28" s="698"/>
      <c r="E28" s="702"/>
      <c r="F28" s="702"/>
      <c r="G28" s="702"/>
      <c r="H28" s="698"/>
      <c r="I28" s="702"/>
      <c r="J28" s="702"/>
      <c r="K28" s="702"/>
      <c r="L28" s="698"/>
      <c r="M28" s="702"/>
      <c r="N28" s="702"/>
      <c r="O28" s="702"/>
      <c r="P28" s="702"/>
      <c r="Q28" s="702"/>
      <c r="R28" s="702"/>
      <c r="S28" s="702"/>
      <c r="T28" s="698"/>
      <c r="U28" s="702"/>
      <c r="V28" s="702"/>
      <c r="W28" s="702"/>
      <c r="X28" s="702"/>
      <c r="Y28" s="702"/>
      <c r="Z28" s="702"/>
      <c r="AA28" s="702"/>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zoomScale="80" zoomScaleNormal="80" workbookViewId="0">
      <selection activeCell="C8" sqref="C8:AA22"/>
    </sheetView>
  </sheetViews>
  <sheetFormatPr defaultColWidth="9.21875" defaultRowHeight="12"/>
  <cols>
    <col min="1" max="1" width="11.77734375" style="420" bestFit="1" customWidth="1"/>
    <col min="2" max="2" width="90.21875" style="420" bestFit="1" customWidth="1"/>
    <col min="3" max="3" width="20.21875" style="420" customWidth="1"/>
    <col min="4" max="4" width="22.21875" style="420" customWidth="1"/>
    <col min="5" max="7" width="17.109375" style="420" customWidth="1"/>
    <col min="8" max="8" width="22.21875" style="420" customWidth="1"/>
    <col min="9" max="10" width="17.109375" style="420" customWidth="1"/>
    <col min="11" max="27" width="22.21875" style="420" customWidth="1"/>
    <col min="28" max="16384" width="9.21875" style="420"/>
  </cols>
  <sheetData>
    <row r="1" spans="1:27" ht="13.8">
      <c r="A1" s="322" t="s">
        <v>97</v>
      </c>
      <c r="B1" s="246" t="str">
        <f>Info!C2</f>
        <v>სს სილქ ბანკი</v>
      </c>
    </row>
    <row r="2" spans="1:27">
      <c r="A2" s="322" t="s">
        <v>98</v>
      </c>
      <c r="B2" s="692">
        <f>'1. key ratios'!B2</f>
        <v>45930</v>
      </c>
    </row>
    <row r="3" spans="1:27">
      <c r="A3" s="324" t="s">
        <v>540</v>
      </c>
      <c r="C3" s="422"/>
    </row>
    <row r="4" spans="1:27" ht="12.6" thickBot="1">
      <c r="A4" s="324"/>
      <c r="B4" s="422"/>
      <c r="C4" s="422"/>
    </row>
    <row r="5" spans="1:27" ht="13.5" customHeight="1">
      <c r="A5" s="838" t="s">
        <v>869</v>
      </c>
      <c r="B5" s="839"/>
      <c r="C5" s="835" t="s">
        <v>541</v>
      </c>
      <c r="D5" s="836"/>
      <c r="E5" s="836"/>
      <c r="F5" s="836"/>
      <c r="G5" s="836"/>
      <c r="H5" s="836"/>
      <c r="I5" s="836"/>
      <c r="J5" s="836"/>
      <c r="K5" s="836"/>
      <c r="L5" s="836"/>
      <c r="M5" s="836"/>
      <c r="N5" s="836"/>
      <c r="O5" s="836"/>
      <c r="P5" s="836"/>
      <c r="Q5" s="836"/>
      <c r="R5" s="836"/>
      <c r="S5" s="836"/>
      <c r="T5" s="836"/>
      <c r="U5" s="836"/>
      <c r="V5" s="836"/>
      <c r="W5" s="836"/>
      <c r="X5" s="836"/>
      <c r="Y5" s="836"/>
      <c r="Z5" s="836"/>
      <c r="AA5" s="837"/>
    </row>
    <row r="6" spans="1:27" ht="12" customHeight="1">
      <c r="A6" s="840"/>
      <c r="B6" s="841"/>
      <c r="C6" s="844" t="s">
        <v>66</v>
      </c>
      <c r="D6" s="809" t="s">
        <v>860</v>
      </c>
      <c r="E6" s="809"/>
      <c r="F6" s="809"/>
      <c r="G6" s="809"/>
      <c r="H6" s="830" t="s">
        <v>859</v>
      </c>
      <c r="I6" s="831"/>
      <c r="J6" s="831"/>
      <c r="K6" s="831"/>
      <c r="L6" s="443"/>
      <c r="M6" s="813" t="s">
        <v>858</v>
      </c>
      <c r="N6" s="813"/>
      <c r="O6" s="813"/>
      <c r="P6" s="813"/>
      <c r="Q6" s="813"/>
      <c r="R6" s="813"/>
      <c r="S6" s="811"/>
      <c r="T6" s="443"/>
      <c r="U6" s="813" t="s">
        <v>857</v>
      </c>
      <c r="V6" s="813"/>
      <c r="W6" s="813"/>
      <c r="X6" s="813"/>
      <c r="Y6" s="813"/>
      <c r="Z6" s="813"/>
      <c r="AA6" s="834"/>
    </row>
    <row r="7" spans="1:27" ht="36">
      <c r="A7" s="842"/>
      <c r="B7" s="843"/>
      <c r="C7" s="845"/>
      <c r="D7" s="441"/>
      <c r="E7" s="417" t="s">
        <v>530</v>
      </c>
      <c r="F7" s="417" t="s">
        <v>855</v>
      </c>
      <c r="G7" s="417" t="s">
        <v>856</v>
      </c>
      <c r="H7" s="421"/>
      <c r="I7" s="417" t="s">
        <v>530</v>
      </c>
      <c r="J7" s="417" t="s">
        <v>855</v>
      </c>
      <c r="K7" s="417" t="s">
        <v>856</v>
      </c>
      <c r="L7" s="438"/>
      <c r="M7" s="417" t="s">
        <v>530</v>
      </c>
      <c r="N7" s="417" t="s">
        <v>868</v>
      </c>
      <c r="O7" s="417" t="s">
        <v>867</v>
      </c>
      <c r="P7" s="417" t="s">
        <v>866</v>
      </c>
      <c r="Q7" s="417" t="s">
        <v>865</v>
      </c>
      <c r="R7" s="417" t="s">
        <v>864</v>
      </c>
      <c r="S7" s="417" t="s">
        <v>850</v>
      </c>
      <c r="T7" s="438"/>
      <c r="U7" s="417" t="s">
        <v>530</v>
      </c>
      <c r="V7" s="417" t="s">
        <v>868</v>
      </c>
      <c r="W7" s="417" t="s">
        <v>867</v>
      </c>
      <c r="X7" s="417" t="s">
        <v>866</v>
      </c>
      <c r="Y7" s="417" t="s">
        <v>865</v>
      </c>
      <c r="Z7" s="417" t="s">
        <v>864</v>
      </c>
      <c r="AA7" s="417" t="s">
        <v>850</v>
      </c>
    </row>
    <row r="8" spans="1:27">
      <c r="A8" s="464">
        <v>1</v>
      </c>
      <c r="B8" s="463" t="s">
        <v>531</v>
      </c>
      <c r="C8" s="703">
        <v>106332252.47536652</v>
      </c>
      <c r="D8" s="697">
        <v>95387206.480517924</v>
      </c>
      <c r="E8" s="697">
        <v>3575666.5359463571</v>
      </c>
      <c r="F8" s="697">
        <v>0</v>
      </c>
      <c r="G8" s="697">
        <v>0</v>
      </c>
      <c r="H8" s="697">
        <v>6370606.4254063554</v>
      </c>
      <c r="I8" s="697">
        <v>1120294.3193600425</v>
      </c>
      <c r="J8" s="697">
        <v>837951.00161759788</v>
      </c>
      <c r="K8" s="697">
        <v>0</v>
      </c>
      <c r="L8" s="697">
        <v>4574439.5694422368</v>
      </c>
      <c r="M8" s="697">
        <v>76195.697391371781</v>
      </c>
      <c r="N8" s="697">
        <v>33462.087745195007</v>
      </c>
      <c r="O8" s="697">
        <v>2826663.2979932521</v>
      </c>
      <c r="P8" s="697">
        <v>629312.98558355204</v>
      </c>
      <c r="Q8" s="697">
        <v>754291.29778756388</v>
      </c>
      <c r="R8" s="697">
        <v>0</v>
      </c>
      <c r="S8" s="697">
        <v>137528.21</v>
      </c>
      <c r="T8" s="697"/>
      <c r="U8" s="697"/>
      <c r="V8" s="697"/>
      <c r="W8" s="697"/>
      <c r="X8" s="697"/>
      <c r="Y8" s="697"/>
      <c r="Z8" s="697"/>
      <c r="AA8" s="704"/>
    </row>
    <row r="9" spans="1:27">
      <c r="A9" s="456">
        <v>1.1000000000000001</v>
      </c>
      <c r="B9" s="462" t="s">
        <v>542</v>
      </c>
      <c r="C9" s="705">
        <v>64719751.43518097</v>
      </c>
      <c r="D9" s="697">
        <v>55810623.456866823</v>
      </c>
      <c r="E9" s="697">
        <v>2551070.7316710711</v>
      </c>
      <c r="F9" s="697">
        <v>0</v>
      </c>
      <c r="G9" s="697">
        <v>0</v>
      </c>
      <c r="H9" s="697">
        <v>5469430.2273013815</v>
      </c>
      <c r="I9" s="697">
        <v>1018259.983528706</v>
      </c>
      <c r="J9" s="697">
        <v>276955.39716809127</v>
      </c>
      <c r="K9" s="697">
        <v>0</v>
      </c>
      <c r="L9" s="697">
        <v>3439697.7510127788</v>
      </c>
      <c r="M9" s="697">
        <v>73628.09</v>
      </c>
      <c r="N9" s="697">
        <v>0</v>
      </c>
      <c r="O9" s="697">
        <v>2154252.0752227725</v>
      </c>
      <c r="P9" s="697">
        <v>372159.22489448346</v>
      </c>
      <c r="Q9" s="697">
        <v>684194.90089552244</v>
      </c>
      <c r="R9" s="697">
        <v>0</v>
      </c>
      <c r="S9" s="697">
        <v>137528.21</v>
      </c>
      <c r="T9" s="697"/>
      <c r="U9" s="697"/>
      <c r="V9" s="697"/>
      <c r="W9" s="697"/>
      <c r="X9" s="697"/>
      <c r="Y9" s="697"/>
      <c r="Z9" s="697"/>
      <c r="AA9" s="704"/>
    </row>
    <row r="10" spans="1:27">
      <c r="A10" s="460" t="s">
        <v>146</v>
      </c>
      <c r="B10" s="461" t="s">
        <v>543</v>
      </c>
      <c r="C10" s="706">
        <v>47182277.06417881</v>
      </c>
      <c r="D10" s="697">
        <v>38768766.897232041</v>
      </c>
      <c r="E10" s="697">
        <v>2149988.8648717338</v>
      </c>
      <c r="F10" s="697">
        <v>0</v>
      </c>
      <c r="G10" s="697">
        <v>0</v>
      </c>
      <c r="H10" s="697">
        <v>5152554.0546022486</v>
      </c>
      <c r="I10" s="697">
        <v>1002254.7935287061</v>
      </c>
      <c r="J10" s="697">
        <v>182714.11904351908</v>
      </c>
      <c r="K10" s="697">
        <v>0</v>
      </c>
      <c r="L10" s="697">
        <v>3260956.1123445416</v>
      </c>
      <c r="M10" s="697">
        <v>69833.62</v>
      </c>
      <c r="N10" s="697">
        <v>0</v>
      </c>
      <c r="O10" s="697">
        <v>2021269.0038235295</v>
      </c>
      <c r="P10" s="697">
        <v>348130.37762548967</v>
      </c>
      <c r="Q10" s="697">
        <v>684194.90089552244</v>
      </c>
      <c r="R10" s="697">
        <v>0</v>
      </c>
      <c r="S10" s="697">
        <v>137528.21</v>
      </c>
      <c r="T10" s="697"/>
      <c r="U10" s="697"/>
      <c r="V10" s="697"/>
      <c r="W10" s="697"/>
      <c r="X10" s="697"/>
      <c r="Y10" s="697"/>
      <c r="Z10" s="697"/>
      <c r="AA10" s="704"/>
    </row>
    <row r="11" spans="1:27">
      <c r="A11" s="458" t="s">
        <v>544</v>
      </c>
      <c r="B11" s="459" t="s">
        <v>545</v>
      </c>
      <c r="C11" s="707">
        <v>32750773.544206753</v>
      </c>
      <c r="D11" s="697">
        <v>24493031.486303482</v>
      </c>
      <c r="E11" s="697">
        <v>502806.25210967183</v>
      </c>
      <c r="F11" s="697">
        <v>0</v>
      </c>
      <c r="G11" s="697">
        <v>0</v>
      </c>
      <c r="H11" s="697">
        <v>4996785.9455587287</v>
      </c>
      <c r="I11" s="697">
        <v>1002254.7935287061</v>
      </c>
      <c r="J11" s="697">
        <v>26946.01</v>
      </c>
      <c r="K11" s="697">
        <v>0</v>
      </c>
      <c r="L11" s="697">
        <v>3260956.1123445416</v>
      </c>
      <c r="M11" s="697">
        <v>69833.62</v>
      </c>
      <c r="N11" s="697">
        <v>0</v>
      </c>
      <c r="O11" s="697">
        <v>2021269.0038235295</v>
      </c>
      <c r="P11" s="697">
        <v>348130.37762548967</v>
      </c>
      <c r="Q11" s="697">
        <v>684194.90089552244</v>
      </c>
      <c r="R11" s="697">
        <v>0</v>
      </c>
      <c r="S11" s="697">
        <v>137528.21</v>
      </c>
      <c r="T11" s="697"/>
      <c r="U11" s="697"/>
      <c r="V11" s="697"/>
      <c r="W11" s="697"/>
      <c r="X11" s="697"/>
      <c r="Y11" s="697"/>
      <c r="Z11" s="697"/>
      <c r="AA11" s="704"/>
    </row>
    <row r="12" spans="1:27">
      <c r="A12" s="458" t="s">
        <v>546</v>
      </c>
      <c r="B12" s="459" t="s">
        <v>547</v>
      </c>
      <c r="C12" s="707">
        <v>9027612.5815710854</v>
      </c>
      <c r="D12" s="697">
        <v>9027612.5815710854</v>
      </c>
      <c r="E12" s="697">
        <v>143562.01216867467</v>
      </c>
      <c r="F12" s="697">
        <v>0</v>
      </c>
      <c r="G12" s="697">
        <v>0</v>
      </c>
      <c r="H12" s="697">
        <v>0</v>
      </c>
      <c r="I12" s="697">
        <v>0</v>
      </c>
      <c r="J12" s="697">
        <v>0</v>
      </c>
      <c r="K12" s="697">
        <v>0</v>
      </c>
      <c r="L12" s="697">
        <v>0</v>
      </c>
      <c r="M12" s="697">
        <v>0</v>
      </c>
      <c r="N12" s="697">
        <v>0</v>
      </c>
      <c r="O12" s="697">
        <v>0</v>
      </c>
      <c r="P12" s="697">
        <v>0</v>
      </c>
      <c r="Q12" s="697">
        <v>0</v>
      </c>
      <c r="R12" s="697">
        <v>0</v>
      </c>
      <c r="S12" s="697">
        <v>0</v>
      </c>
      <c r="T12" s="697"/>
      <c r="U12" s="697"/>
      <c r="V12" s="697"/>
      <c r="W12" s="697"/>
      <c r="X12" s="697"/>
      <c r="Y12" s="697"/>
      <c r="Z12" s="697"/>
      <c r="AA12" s="704"/>
    </row>
    <row r="13" spans="1:27">
      <c r="A13" s="458" t="s">
        <v>548</v>
      </c>
      <c r="B13" s="459" t="s">
        <v>549</v>
      </c>
      <c r="C13" s="707">
        <v>4091989.9388403883</v>
      </c>
      <c r="D13" s="697">
        <v>4091989.9388403883</v>
      </c>
      <c r="E13" s="697">
        <v>1503620.6005933871</v>
      </c>
      <c r="F13" s="697">
        <v>0</v>
      </c>
      <c r="G13" s="697">
        <v>0</v>
      </c>
      <c r="H13" s="697">
        <v>0</v>
      </c>
      <c r="I13" s="697">
        <v>0</v>
      </c>
      <c r="J13" s="697">
        <v>0</v>
      </c>
      <c r="K13" s="697">
        <v>0</v>
      </c>
      <c r="L13" s="697">
        <v>0</v>
      </c>
      <c r="M13" s="697">
        <v>0</v>
      </c>
      <c r="N13" s="697">
        <v>0</v>
      </c>
      <c r="O13" s="697">
        <v>0</v>
      </c>
      <c r="P13" s="697">
        <v>0</v>
      </c>
      <c r="Q13" s="697">
        <v>0</v>
      </c>
      <c r="R13" s="697">
        <v>0</v>
      </c>
      <c r="S13" s="697">
        <v>0</v>
      </c>
      <c r="T13" s="697"/>
      <c r="U13" s="697"/>
      <c r="V13" s="697"/>
      <c r="W13" s="697"/>
      <c r="X13" s="697"/>
      <c r="Y13" s="697"/>
      <c r="Z13" s="697"/>
      <c r="AA13" s="704"/>
    </row>
    <row r="14" spans="1:27">
      <c r="A14" s="458" t="s">
        <v>550</v>
      </c>
      <c r="B14" s="459" t="s">
        <v>551</v>
      </c>
      <c r="C14" s="707">
        <v>1311900.9995605992</v>
      </c>
      <c r="D14" s="697">
        <v>1156132.8905170804</v>
      </c>
      <c r="E14" s="697">
        <v>0</v>
      </c>
      <c r="F14" s="697">
        <v>0</v>
      </c>
      <c r="G14" s="697">
        <v>0</v>
      </c>
      <c r="H14" s="697">
        <v>155768.10904351907</v>
      </c>
      <c r="I14" s="697">
        <v>0</v>
      </c>
      <c r="J14" s="697">
        <v>155768.10904351907</v>
      </c>
      <c r="K14" s="697">
        <v>0</v>
      </c>
      <c r="L14" s="697">
        <v>0</v>
      </c>
      <c r="M14" s="697">
        <v>0</v>
      </c>
      <c r="N14" s="697">
        <v>0</v>
      </c>
      <c r="O14" s="697">
        <v>0</v>
      </c>
      <c r="P14" s="697">
        <v>0</v>
      </c>
      <c r="Q14" s="697">
        <v>0</v>
      </c>
      <c r="R14" s="697">
        <v>0</v>
      </c>
      <c r="S14" s="697">
        <v>0</v>
      </c>
      <c r="T14" s="697"/>
      <c r="U14" s="697"/>
      <c r="V14" s="697"/>
      <c r="W14" s="697"/>
      <c r="X14" s="697"/>
      <c r="Y14" s="697"/>
      <c r="Z14" s="697"/>
      <c r="AA14" s="704"/>
    </row>
    <row r="15" spans="1:27">
      <c r="A15" s="457">
        <v>1.2</v>
      </c>
      <c r="B15" s="455" t="s">
        <v>863</v>
      </c>
      <c r="C15" s="705">
        <v>2974377.2773440499</v>
      </c>
      <c r="D15" s="697">
        <v>1223718.1096145252</v>
      </c>
      <c r="E15" s="697">
        <v>53206.242290891641</v>
      </c>
      <c r="F15" s="697">
        <v>0</v>
      </c>
      <c r="G15" s="697">
        <v>0</v>
      </c>
      <c r="H15" s="697">
        <v>401384.80101733556</v>
      </c>
      <c r="I15" s="697">
        <v>131374.65483004079</v>
      </c>
      <c r="J15" s="697">
        <v>15295.918365744688</v>
      </c>
      <c r="K15" s="697">
        <v>0</v>
      </c>
      <c r="L15" s="697">
        <v>1349274.3667121932</v>
      </c>
      <c r="M15" s="697">
        <v>44219.683167263691</v>
      </c>
      <c r="N15" s="697">
        <v>0</v>
      </c>
      <c r="O15" s="697">
        <v>566063.25845605496</v>
      </c>
      <c r="P15" s="697">
        <v>237678.40172944992</v>
      </c>
      <c r="Q15" s="697">
        <v>400732.86571676045</v>
      </c>
      <c r="R15" s="697">
        <v>0</v>
      </c>
      <c r="S15" s="697">
        <v>82644.907642663617</v>
      </c>
      <c r="T15" s="697"/>
      <c r="U15" s="697"/>
      <c r="V15" s="697"/>
      <c r="W15" s="697"/>
      <c r="X15" s="697"/>
      <c r="Y15" s="697"/>
      <c r="Z15" s="697"/>
      <c r="AA15" s="704"/>
    </row>
    <row r="16" spans="1:27">
      <c r="A16" s="456">
        <v>1.3</v>
      </c>
      <c r="B16" s="455" t="s">
        <v>552</v>
      </c>
      <c r="C16" s="708">
        <v>1092402885.8145366</v>
      </c>
      <c r="D16" s="709">
        <v>1000453347.0145367</v>
      </c>
      <c r="E16" s="709">
        <v>17366747.610990651</v>
      </c>
      <c r="F16" s="709">
        <v>0</v>
      </c>
      <c r="G16" s="709">
        <v>0</v>
      </c>
      <c r="H16" s="709">
        <v>70858957.439999923</v>
      </c>
      <c r="I16" s="709">
        <v>18058954.114390612</v>
      </c>
      <c r="J16" s="709">
        <v>350050.68560934649</v>
      </c>
      <c r="K16" s="709">
        <v>0</v>
      </c>
      <c r="L16" s="709">
        <v>21090581.360000003</v>
      </c>
      <c r="M16" s="709">
        <v>131376.79999999999</v>
      </c>
      <c r="N16" s="709">
        <v>0</v>
      </c>
      <c r="O16" s="709">
        <v>18916453.335708741</v>
      </c>
      <c r="P16" s="709">
        <v>599728.31999999995</v>
      </c>
      <c r="Q16" s="709">
        <v>1159366.3999999999</v>
      </c>
      <c r="R16" s="709">
        <v>0</v>
      </c>
      <c r="S16" s="709">
        <v>243792</v>
      </c>
      <c r="T16" s="709"/>
      <c r="U16" s="709"/>
      <c r="V16" s="709"/>
      <c r="W16" s="709"/>
      <c r="X16" s="709"/>
      <c r="Y16" s="709"/>
      <c r="Z16" s="709"/>
      <c r="AA16" s="710"/>
    </row>
    <row r="17" spans="1:27" ht="24">
      <c r="A17" s="452" t="s">
        <v>553</v>
      </c>
      <c r="B17" s="454" t="s">
        <v>554</v>
      </c>
      <c r="C17" s="711">
        <v>64121424.420151271</v>
      </c>
      <c r="D17" s="697">
        <v>55217648.255108841</v>
      </c>
      <c r="E17" s="697">
        <v>2550223.1716710711</v>
      </c>
      <c r="F17" s="697">
        <v>0</v>
      </c>
      <c r="G17" s="697">
        <v>0</v>
      </c>
      <c r="H17" s="697">
        <v>5464860.5912986435</v>
      </c>
      <c r="I17" s="697">
        <v>1018259.983528706</v>
      </c>
      <c r="J17" s="697">
        <v>276955.39716809127</v>
      </c>
      <c r="K17" s="697">
        <v>0</v>
      </c>
      <c r="L17" s="697">
        <v>3438915.5737437853</v>
      </c>
      <c r="M17" s="697">
        <v>73628.09</v>
      </c>
      <c r="N17" s="697">
        <v>0</v>
      </c>
      <c r="O17" s="697">
        <v>2154252.0752227725</v>
      </c>
      <c r="P17" s="697">
        <v>371377.04762548959</v>
      </c>
      <c r="Q17" s="697">
        <v>684194.90089552244</v>
      </c>
      <c r="R17" s="697">
        <v>0</v>
      </c>
      <c r="S17" s="697">
        <v>137528.21</v>
      </c>
      <c r="T17" s="697"/>
      <c r="U17" s="697"/>
      <c r="V17" s="697"/>
      <c r="W17" s="697"/>
      <c r="X17" s="697"/>
      <c r="Y17" s="697"/>
      <c r="Z17" s="697"/>
      <c r="AA17" s="704"/>
    </row>
    <row r="18" spans="1:27" ht="24">
      <c r="A18" s="450" t="s">
        <v>555</v>
      </c>
      <c r="B18" s="451" t="s">
        <v>556</v>
      </c>
      <c r="C18" s="712">
        <v>46618245.551404484</v>
      </c>
      <c r="D18" s="697">
        <v>38230512.845328726</v>
      </c>
      <c r="E18" s="697">
        <v>2149177.7834855099</v>
      </c>
      <c r="F18" s="697">
        <v>0</v>
      </c>
      <c r="G18" s="697">
        <v>0</v>
      </c>
      <c r="H18" s="697">
        <v>5143061.1455587288</v>
      </c>
      <c r="I18" s="697">
        <v>1002254.7935287061</v>
      </c>
      <c r="J18" s="697">
        <v>173221.2099999999</v>
      </c>
      <c r="K18" s="697">
        <v>0</v>
      </c>
      <c r="L18" s="697">
        <v>3244671.5605170261</v>
      </c>
      <c r="M18" s="697">
        <v>69833.62</v>
      </c>
      <c r="N18" s="697">
        <v>0</v>
      </c>
      <c r="O18" s="697">
        <v>2021269.0038235295</v>
      </c>
      <c r="P18" s="697">
        <v>331845.82579797425</v>
      </c>
      <c r="Q18" s="697">
        <v>684194.90089552244</v>
      </c>
      <c r="R18" s="697">
        <v>0</v>
      </c>
      <c r="S18" s="697">
        <v>137528.21</v>
      </c>
      <c r="T18" s="697"/>
      <c r="U18" s="697"/>
      <c r="V18" s="697"/>
      <c r="W18" s="697"/>
      <c r="X18" s="697"/>
      <c r="Y18" s="697"/>
      <c r="Z18" s="697"/>
      <c r="AA18" s="704"/>
    </row>
    <row r="19" spans="1:27">
      <c r="A19" s="452" t="s">
        <v>557</v>
      </c>
      <c r="B19" s="453" t="s">
        <v>558</v>
      </c>
      <c r="C19" s="713">
        <v>1028281461.3943853</v>
      </c>
      <c r="D19" s="697">
        <v>945235698.75942791</v>
      </c>
      <c r="E19" s="697">
        <v>14816524.439319579</v>
      </c>
      <c r="F19" s="697">
        <v>0</v>
      </c>
      <c r="G19" s="697">
        <v>0</v>
      </c>
      <c r="H19" s="697">
        <v>65394096.848701276</v>
      </c>
      <c r="I19" s="697">
        <v>17040694.130861904</v>
      </c>
      <c r="J19" s="697">
        <v>73095.288441255194</v>
      </c>
      <c r="K19" s="697">
        <v>0</v>
      </c>
      <c r="L19" s="697">
        <v>17651665.786256216</v>
      </c>
      <c r="M19" s="697">
        <v>57748.71</v>
      </c>
      <c r="N19" s="697">
        <v>0</v>
      </c>
      <c r="O19" s="697">
        <v>16762201.260485968</v>
      </c>
      <c r="P19" s="697">
        <v>228351.27237451036</v>
      </c>
      <c r="Q19" s="697">
        <v>475171.49910447747</v>
      </c>
      <c r="R19" s="697">
        <v>0</v>
      </c>
      <c r="S19" s="697">
        <v>106263.79000000001</v>
      </c>
      <c r="T19" s="697"/>
      <c r="U19" s="697"/>
      <c r="V19" s="697"/>
      <c r="W19" s="697"/>
      <c r="X19" s="697"/>
      <c r="Y19" s="697"/>
      <c r="Z19" s="697"/>
      <c r="AA19" s="704"/>
    </row>
    <row r="20" spans="1:27">
      <c r="A20" s="450" t="s">
        <v>559</v>
      </c>
      <c r="B20" s="451" t="s">
        <v>560</v>
      </c>
      <c r="C20" s="712">
        <v>58604832.877286091</v>
      </c>
      <c r="D20" s="697">
        <v>51728071.263361864</v>
      </c>
      <c r="E20" s="697">
        <v>699715.93651448435</v>
      </c>
      <c r="F20" s="697">
        <v>0</v>
      </c>
      <c r="G20" s="697">
        <v>0</v>
      </c>
      <c r="H20" s="697">
        <v>5600310.5344412588</v>
      </c>
      <c r="I20" s="697">
        <v>780948.24647129211</v>
      </c>
      <c r="J20" s="697">
        <v>8539.27</v>
      </c>
      <c r="K20" s="697">
        <v>0</v>
      </c>
      <c r="L20" s="697">
        <v>1276451.079482974</v>
      </c>
      <c r="M20" s="697">
        <v>46644.78</v>
      </c>
      <c r="N20" s="697">
        <v>0</v>
      </c>
      <c r="O20" s="697">
        <v>438456.8361764705</v>
      </c>
      <c r="P20" s="697">
        <v>209914.17420202575</v>
      </c>
      <c r="Q20" s="697">
        <v>475171.49910447747</v>
      </c>
      <c r="R20" s="697">
        <v>0</v>
      </c>
      <c r="S20" s="697">
        <v>106263.79000000001</v>
      </c>
      <c r="T20" s="697"/>
      <c r="U20" s="697"/>
      <c r="V20" s="697"/>
      <c r="W20" s="697"/>
      <c r="X20" s="697"/>
      <c r="Y20" s="697"/>
      <c r="Z20" s="697"/>
      <c r="AA20" s="704"/>
    </row>
    <row r="21" spans="1:27">
      <c r="A21" s="449">
        <v>1.4</v>
      </c>
      <c r="B21" s="448" t="s">
        <v>649</v>
      </c>
      <c r="C21" s="714"/>
      <c r="D21" s="697"/>
      <c r="E21" s="697"/>
      <c r="F21" s="697"/>
      <c r="G21" s="697"/>
      <c r="H21" s="697"/>
      <c r="I21" s="697"/>
      <c r="J21" s="697"/>
      <c r="K21" s="697"/>
      <c r="L21" s="697"/>
      <c r="M21" s="697"/>
      <c r="N21" s="697"/>
      <c r="O21" s="697"/>
      <c r="P21" s="697"/>
      <c r="Q21" s="697"/>
      <c r="R21" s="697"/>
      <c r="S21" s="697"/>
      <c r="T21" s="697"/>
      <c r="U21" s="697"/>
      <c r="V21" s="697"/>
      <c r="W21" s="697"/>
      <c r="X21" s="697"/>
      <c r="Y21" s="697"/>
      <c r="Z21" s="697"/>
      <c r="AA21" s="704"/>
    </row>
    <row r="22" spans="1:27" ht="12.6" thickBot="1">
      <c r="A22" s="447">
        <v>1.5</v>
      </c>
      <c r="B22" s="446" t="s">
        <v>650</v>
      </c>
      <c r="C22" s="715"/>
      <c r="D22" s="716"/>
      <c r="E22" s="716"/>
      <c r="F22" s="716"/>
      <c r="G22" s="716"/>
      <c r="H22" s="716"/>
      <c r="I22" s="716"/>
      <c r="J22" s="716"/>
      <c r="K22" s="716"/>
      <c r="L22" s="716"/>
      <c r="M22" s="716"/>
      <c r="N22" s="716"/>
      <c r="O22" s="716"/>
      <c r="P22" s="716"/>
      <c r="Q22" s="716"/>
      <c r="R22" s="716"/>
      <c r="S22" s="716"/>
      <c r="T22" s="716"/>
      <c r="U22" s="716"/>
      <c r="V22" s="716"/>
      <c r="W22" s="716"/>
      <c r="X22" s="716"/>
      <c r="Y22" s="716"/>
      <c r="Z22" s="716"/>
      <c r="AA22" s="717"/>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V72"/>
  <sheetViews>
    <sheetView zoomScaleNormal="100" workbookViewId="0">
      <selection activeCell="A18" sqref="A18"/>
    </sheetView>
  </sheetViews>
  <sheetFormatPr defaultRowHeight="14.4"/>
  <cols>
    <col min="1" max="1" width="8.77734375" style="387"/>
    <col min="2" max="2" width="69.21875" style="366" customWidth="1"/>
    <col min="3" max="5" width="15.5546875" style="634" customWidth="1"/>
    <col min="6" max="8" width="14.6640625" style="634" customWidth="1"/>
  </cols>
  <sheetData>
    <row r="1" spans="1:22">
      <c r="A1" s="13" t="s">
        <v>97</v>
      </c>
      <c r="B1" s="246" t="str">
        <f>Info!C2</f>
        <v>სს სილქ ბანკი</v>
      </c>
      <c r="C1" s="246"/>
      <c r="D1" s="626"/>
      <c r="E1" s="626"/>
      <c r="F1" s="626"/>
      <c r="G1" s="626"/>
    </row>
    <row r="2" spans="1:22">
      <c r="A2" s="13" t="s">
        <v>98</v>
      </c>
      <c r="B2" s="620">
        <f>'1. key ratios'!B2</f>
        <v>45930</v>
      </c>
      <c r="C2" s="246"/>
      <c r="D2" s="626"/>
      <c r="E2" s="626"/>
      <c r="F2" s="626"/>
      <c r="G2" s="626"/>
    </row>
    <row r="3" spans="1:22">
      <c r="A3" s="13"/>
      <c r="B3" s="12"/>
      <c r="C3" s="246"/>
      <c r="D3" s="626"/>
      <c r="E3" s="626"/>
      <c r="F3" s="626"/>
      <c r="G3" s="626"/>
    </row>
    <row r="4" spans="1:22" ht="21" customHeight="1">
      <c r="A4" s="744" t="s">
        <v>25</v>
      </c>
      <c r="B4" s="745" t="s">
        <v>697</v>
      </c>
      <c r="C4" s="747" t="s">
        <v>103</v>
      </c>
      <c r="D4" s="747"/>
      <c r="E4" s="747"/>
      <c r="F4" s="747" t="s">
        <v>104</v>
      </c>
      <c r="G4" s="747"/>
      <c r="H4" s="748"/>
    </row>
    <row r="5" spans="1:22" ht="21" customHeight="1">
      <c r="A5" s="744"/>
      <c r="B5" s="746"/>
      <c r="C5" s="627" t="s">
        <v>26</v>
      </c>
      <c r="D5" s="627" t="s">
        <v>77</v>
      </c>
      <c r="E5" s="627" t="s">
        <v>66</v>
      </c>
      <c r="F5" s="627" t="s">
        <v>26</v>
      </c>
      <c r="G5" s="627" t="s">
        <v>77</v>
      </c>
      <c r="H5" s="627" t="s">
        <v>66</v>
      </c>
    </row>
    <row r="6" spans="1:22" ht="26.55" customHeight="1">
      <c r="A6" s="744"/>
      <c r="B6" s="341" t="s">
        <v>84</v>
      </c>
      <c r="C6" s="738"/>
      <c r="D6" s="739"/>
      <c r="E6" s="739"/>
      <c r="F6" s="739"/>
      <c r="G6" s="739"/>
      <c r="H6" s="740"/>
    </row>
    <row r="7" spans="1:22" ht="22.95" customHeight="1">
      <c r="A7" s="379">
        <v>1</v>
      </c>
      <c r="B7" s="342" t="s">
        <v>811</v>
      </c>
      <c r="C7" s="628">
        <f>SUM(C8:C10)</f>
        <v>2013680.8300000103</v>
      </c>
      <c r="D7" s="628">
        <f>SUM(D8:D10)</f>
        <v>40631329.669999965</v>
      </c>
      <c r="E7" s="629">
        <f>C7+D7</f>
        <v>42645010.499999978</v>
      </c>
      <c r="F7" s="628">
        <v>33511743.071024884</v>
      </c>
      <c r="G7" s="628">
        <v>15430648.779999994</v>
      </c>
      <c r="H7" s="629">
        <f>F7+G7</f>
        <v>48942391.851024881</v>
      </c>
      <c r="K7" s="925"/>
      <c r="Q7" s="925"/>
      <c r="R7" s="925"/>
      <c r="S7" s="925"/>
      <c r="T7" s="925"/>
      <c r="U7" s="925"/>
      <c r="V7" s="925"/>
    </row>
    <row r="8" spans="1:22">
      <c r="A8" s="379">
        <v>1.1000000000000001</v>
      </c>
      <c r="B8" s="343" t="s">
        <v>85</v>
      </c>
      <c r="C8" s="628">
        <v>1500648.8499999996</v>
      </c>
      <c r="D8" s="628">
        <v>4145560.8399999989</v>
      </c>
      <c r="E8" s="629">
        <f t="shared" ref="E8:E36" si="0">C8+D8</f>
        <v>5646209.6899999985</v>
      </c>
      <c r="F8" s="628">
        <v>1108566.1000000015</v>
      </c>
      <c r="G8" s="628">
        <v>3756195.6899999995</v>
      </c>
      <c r="H8" s="629">
        <f t="shared" ref="H8:H36" si="1">F8+G8</f>
        <v>4864761.790000001</v>
      </c>
      <c r="K8" s="925"/>
      <c r="Q8" s="925"/>
      <c r="R8" s="925"/>
      <c r="S8" s="925"/>
      <c r="T8" s="925"/>
      <c r="U8" s="925"/>
      <c r="V8" s="925"/>
    </row>
    <row r="9" spans="1:22">
      <c r="A9" s="379">
        <v>1.2</v>
      </c>
      <c r="B9" s="343" t="s">
        <v>86</v>
      </c>
      <c r="C9" s="628">
        <v>0</v>
      </c>
      <c r="D9" s="628">
        <v>3096339.1399999969</v>
      </c>
      <c r="E9" s="629">
        <f t="shared" si="0"/>
        <v>3096339.1399999969</v>
      </c>
      <c r="F9" s="628">
        <v>1460110.0999999046</v>
      </c>
      <c r="G9" s="628">
        <v>3341485.0099999988</v>
      </c>
      <c r="H9" s="629">
        <f t="shared" si="1"/>
        <v>4801595.1099999035</v>
      </c>
      <c r="K9" s="925"/>
      <c r="Q9" s="925"/>
      <c r="R9" s="925"/>
      <c r="S9" s="925"/>
      <c r="T9" s="925"/>
      <c r="U9" s="925"/>
      <c r="V9" s="925"/>
    </row>
    <row r="10" spans="1:22">
      <c r="A10" s="379">
        <v>1.3</v>
      </c>
      <c r="B10" s="343" t="s">
        <v>87</v>
      </c>
      <c r="C10" s="628">
        <v>513031.98000001075</v>
      </c>
      <c r="D10" s="628">
        <v>33389429.689999972</v>
      </c>
      <c r="E10" s="629">
        <f t="shared" si="0"/>
        <v>33902461.669999979</v>
      </c>
      <c r="F10" s="628">
        <v>30943066.871024977</v>
      </c>
      <c r="G10" s="628">
        <v>8332968.0799999954</v>
      </c>
      <c r="H10" s="629">
        <f t="shared" si="1"/>
        <v>39276034.951024972</v>
      </c>
      <c r="K10" s="925"/>
      <c r="Q10" s="925"/>
      <c r="R10" s="925"/>
      <c r="S10" s="925"/>
      <c r="T10" s="925"/>
      <c r="U10" s="925"/>
      <c r="V10" s="925"/>
    </row>
    <row r="11" spans="1:22">
      <c r="A11" s="379">
        <v>2</v>
      </c>
      <c r="B11" s="344" t="s">
        <v>698</v>
      </c>
      <c r="C11" s="628">
        <v>801006.99236462614</v>
      </c>
      <c r="D11" s="628">
        <v>0</v>
      </c>
      <c r="E11" s="629">
        <f t="shared" si="0"/>
        <v>801006.99236462614</v>
      </c>
      <c r="F11" s="628">
        <v>775793.56854843523</v>
      </c>
      <c r="G11" s="628">
        <v>0</v>
      </c>
      <c r="H11" s="629">
        <f t="shared" si="1"/>
        <v>775793.56854843523</v>
      </c>
      <c r="K11" s="925"/>
      <c r="Q11" s="925"/>
      <c r="R11" s="925"/>
      <c r="S11" s="925"/>
      <c r="T11" s="925"/>
      <c r="U11" s="925"/>
      <c r="V11" s="925"/>
    </row>
    <row r="12" spans="1:22">
      <c r="A12" s="379">
        <v>2.1</v>
      </c>
      <c r="B12" s="345" t="s">
        <v>699</v>
      </c>
      <c r="C12" s="628">
        <v>801006.99236462614</v>
      </c>
      <c r="D12" s="628">
        <v>0</v>
      </c>
      <c r="E12" s="629">
        <f t="shared" si="0"/>
        <v>801006.99236462614</v>
      </c>
      <c r="F12" s="628">
        <v>775793.56854843523</v>
      </c>
      <c r="G12" s="628">
        <v>0</v>
      </c>
      <c r="H12" s="629">
        <f t="shared" si="1"/>
        <v>775793.56854843523</v>
      </c>
      <c r="K12" s="925"/>
      <c r="Q12" s="925"/>
      <c r="R12" s="925"/>
      <c r="S12" s="925"/>
      <c r="T12" s="925"/>
      <c r="U12" s="925"/>
      <c r="V12" s="925"/>
    </row>
    <row r="13" spans="1:22" ht="26.55" customHeight="1">
      <c r="A13" s="379">
        <v>3</v>
      </c>
      <c r="B13" s="346" t="s">
        <v>700</v>
      </c>
      <c r="C13" s="628"/>
      <c r="D13" s="628"/>
      <c r="E13" s="629">
        <f t="shared" si="0"/>
        <v>0</v>
      </c>
      <c r="F13" s="628"/>
      <c r="G13" s="628"/>
      <c r="H13" s="629">
        <f t="shared" si="1"/>
        <v>0</v>
      </c>
      <c r="K13" s="925"/>
      <c r="Q13" s="925"/>
      <c r="R13" s="925"/>
      <c r="S13" s="925"/>
      <c r="T13" s="925"/>
      <c r="U13" s="925"/>
      <c r="V13" s="925"/>
    </row>
    <row r="14" spans="1:22" ht="26.55" customHeight="1">
      <c r="A14" s="379">
        <v>4</v>
      </c>
      <c r="B14" s="347" t="s">
        <v>701</v>
      </c>
      <c r="C14" s="628"/>
      <c r="D14" s="628"/>
      <c r="E14" s="629">
        <f t="shared" si="0"/>
        <v>0</v>
      </c>
      <c r="F14" s="628"/>
      <c r="G14" s="628"/>
      <c r="H14" s="629">
        <f t="shared" si="1"/>
        <v>0</v>
      </c>
      <c r="K14" s="925"/>
      <c r="Q14" s="925"/>
      <c r="R14" s="925"/>
      <c r="S14" s="925"/>
      <c r="T14" s="925"/>
      <c r="U14" s="925"/>
      <c r="V14" s="925"/>
    </row>
    <row r="15" spans="1:22" ht="24.45" customHeight="1">
      <c r="A15" s="379">
        <v>5</v>
      </c>
      <c r="B15" s="347" t="s">
        <v>702</v>
      </c>
      <c r="C15" s="630">
        <f>SUM(C16:C18)</f>
        <v>20000</v>
      </c>
      <c r="D15" s="630">
        <f>SUM(D16:D18)</f>
        <v>0</v>
      </c>
      <c r="E15" s="631">
        <f t="shared" si="0"/>
        <v>20000</v>
      </c>
      <c r="F15" s="630">
        <v>20000</v>
      </c>
      <c r="G15" s="630">
        <v>0</v>
      </c>
      <c r="H15" s="631">
        <f t="shared" si="1"/>
        <v>20000</v>
      </c>
      <c r="K15" s="925"/>
      <c r="Q15" s="925"/>
      <c r="R15" s="925"/>
      <c r="S15" s="925"/>
      <c r="T15" s="925"/>
      <c r="U15" s="925"/>
      <c r="V15" s="925"/>
    </row>
    <row r="16" spans="1:22">
      <c r="A16" s="379">
        <v>5.0999999999999996</v>
      </c>
      <c r="B16" s="348" t="s">
        <v>703</v>
      </c>
      <c r="C16" s="628">
        <v>20000</v>
      </c>
      <c r="D16" s="628"/>
      <c r="E16" s="629">
        <f t="shared" si="0"/>
        <v>20000</v>
      </c>
      <c r="F16" s="628">
        <v>20000</v>
      </c>
      <c r="G16" s="628"/>
      <c r="H16" s="629">
        <f t="shared" si="1"/>
        <v>20000</v>
      </c>
      <c r="K16" s="925"/>
      <c r="Q16" s="925"/>
      <c r="R16" s="925"/>
      <c r="S16" s="925"/>
      <c r="T16" s="925"/>
      <c r="U16" s="925"/>
      <c r="V16" s="925"/>
    </row>
    <row r="17" spans="1:22">
      <c r="A17" s="379">
        <v>5.2</v>
      </c>
      <c r="B17" s="348" t="s">
        <v>538</v>
      </c>
      <c r="C17" s="628"/>
      <c r="D17" s="628"/>
      <c r="E17" s="629">
        <f t="shared" si="0"/>
        <v>0</v>
      </c>
      <c r="F17" s="628"/>
      <c r="G17" s="628"/>
      <c r="H17" s="629">
        <f t="shared" si="1"/>
        <v>0</v>
      </c>
      <c r="K17" s="925"/>
      <c r="Q17" s="925"/>
      <c r="R17" s="925"/>
      <c r="S17" s="925"/>
      <c r="T17" s="925"/>
      <c r="U17" s="925"/>
      <c r="V17" s="925"/>
    </row>
    <row r="18" spans="1:22">
      <c r="A18" s="379">
        <v>5.3</v>
      </c>
      <c r="B18" s="348" t="s">
        <v>704</v>
      </c>
      <c r="C18" s="628"/>
      <c r="D18" s="628"/>
      <c r="E18" s="629">
        <f t="shared" si="0"/>
        <v>0</v>
      </c>
      <c r="F18" s="628"/>
      <c r="G18" s="628"/>
      <c r="H18" s="629">
        <f t="shared" si="1"/>
        <v>0</v>
      </c>
      <c r="K18" s="925"/>
      <c r="Q18" s="925"/>
      <c r="R18" s="925"/>
      <c r="S18" s="925"/>
      <c r="T18" s="925"/>
      <c r="U18" s="925"/>
      <c r="V18" s="925"/>
    </row>
    <row r="19" spans="1:22">
      <c r="A19" s="379">
        <v>6</v>
      </c>
      <c r="B19" s="346" t="s">
        <v>705</v>
      </c>
      <c r="C19" s="628">
        <f>SUM(C20:C21)</f>
        <v>105613408.68769261</v>
      </c>
      <c r="D19" s="628">
        <f>SUM(D20:D21)</f>
        <v>13082480.10136117</v>
      </c>
      <c r="E19" s="629">
        <f t="shared" si="0"/>
        <v>118695888.78905378</v>
      </c>
      <c r="F19" s="628">
        <v>81786428.880795211</v>
      </c>
      <c r="G19" s="628">
        <v>49291131.199440494</v>
      </c>
      <c r="H19" s="629">
        <f t="shared" si="1"/>
        <v>131077560.0802357</v>
      </c>
      <c r="K19" s="925"/>
      <c r="Q19" s="925"/>
      <c r="R19" s="925"/>
      <c r="S19" s="925"/>
      <c r="T19" s="925"/>
      <c r="U19" s="925"/>
      <c r="V19" s="925"/>
    </row>
    <row r="20" spans="1:22">
      <c r="A20" s="379">
        <v>6.1</v>
      </c>
      <c r="B20" s="348" t="s">
        <v>538</v>
      </c>
      <c r="C20" s="628">
        <v>17003743.976620499</v>
      </c>
      <c r="D20" s="628">
        <v>0</v>
      </c>
      <c r="E20" s="629">
        <f t="shared" si="0"/>
        <v>17003743.976620499</v>
      </c>
      <c r="F20" s="628">
        <v>24302871.689048838</v>
      </c>
      <c r="G20" s="628">
        <v>2297226.3138039997</v>
      </c>
      <c r="H20" s="629">
        <f t="shared" si="1"/>
        <v>26600098.002852838</v>
      </c>
      <c r="K20" s="925"/>
      <c r="Q20" s="925"/>
      <c r="R20" s="925"/>
      <c r="S20" s="925"/>
      <c r="T20" s="925"/>
      <c r="U20" s="925"/>
      <c r="V20" s="925"/>
    </row>
    <row r="21" spans="1:22">
      <c r="A21" s="379">
        <v>6.2</v>
      </c>
      <c r="B21" s="348" t="s">
        <v>704</v>
      </c>
      <c r="C21" s="628">
        <v>88609664.711072117</v>
      </c>
      <c r="D21" s="628">
        <v>13082480.10136117</v>
      </c>
      <c r="E21" s="629">
        <f t="shared" si="0"/>
        <v>101692144.81243329</v>
      </c>
      <c r="F21" s="628">
        <v>57483557.191746369</v>
      </c>
      <c r="G21" s="628">
        <v>46993904.885636494</v>
      </c>
      <c r="H21" s="629">
        <f t="shared" si="1"/>
        <v>104477462.07738286</v>
      </c>
      <c r="K21" s="925"/>
      <c r="Q21" s="925"/>
      <c r="R21" s="925"/>
      <c r="S21" s="925"/>
      <c r="T21" s="925"/>
      <c r="U21" s="925"/>
      <c r="V21" s="925"/>
    </row>
    <row r="22" spans="1:22">
      <c r="A22" s="379">
        <v>7</v>
      </c>
      <c r="B22" s="349" t="s">
        <v>706</v>
      </c>
      <c r="C22" s="628"/>
      <c r="D22" s="628"/>
      <c r="E22" s="629">
        <f t="shared" si="0"/>
        <v>0</v>
      </c>
      <c r="F22" s="628"/>
      <c r="G22" s="628"/>
      <c r="H22" s="629">
        <f t="shared" si="1"/>
        <v>0</v>
      </c>
      <c r="K22" s="925"/>
      <c r="Q22" s="925"/>
      <c r="R22" s="925"/>
      <c r="S22" s="925"/>
      <c r="T22" s="925"/>
      <c r="U22" s="925"/>
      <c r="V22" s="925"/>
    </row>
    <row r="23" spans="1:22">
      <c r="A23" s="379">
        <v>8</v>
      </c>
      <c r="B23" s="350" t="s">
        <v>707</v>
      </c>
      <c r="C23" s="628">
        <v>3457500.0428033834</v>
      </c>
      <c r="D23" s="628"/>
      <c r="E23" s="629">
        <f t="shared" si="0"/>
        <v>3457500.0428033834</v>
      </c>
      <c r="F23" s="628">
        <v>3405446.1870027352</v>
      </c>
      <c r="G23" s="628">
        <v>0</v>
      </c>
      <c r="H23" s="629">
        <f t="shared" si="1"/>
        <v>3405446.1870027352</v>
      </c>
      <c r="K23" s="925"/>
      <c r="Q23" s="925"/>
      <c r="R23" s="925"/>
      <c r="S23" s="925"/>
      <c r="T23" s="925"/>
      <c r="U23" s="925"/>
      <c r="V23" s="925"/>
    </row>
    <row r="24" spans="1:22">
      <c r="A24" s="379">
        <v>9</v>
      </c>
      <c r="B24" s="347" t="s">
        <v>708</v>
      </c>
      <c r="C24" s="628">
        <f>SUM(C25:C26)</f>
        <v>17409110.490452349</v>
      </c>
      <c r="D24" s="628">
        <f>SUM(D25:D26)</f>
        <v>0</v>
      </c>
      <c r="E24" s="629">
        <f t="shared" si="0"/>
        <v>17409110.490452349</v>
      </c>
      <c r="F24" s="628">
        <v>17637849.192647908</v>
      </c>
      <c r="G24" s="628">
        <v>0</v>
      </c>
      <c r="H24" s="629">
        <f t="shared" si="1"/>
        <v>17637849.192647908</v>
      </c>
      <c r="K24" s="925"/>
      <c r="Q24" s="925"/>
      <c r="R24" s="925"/>
      <c r="S24" s="925"/>
      <c r="T24" s="925"/>
      <c r="U24" s="925"/>
      <c r="V24" s="925"/>
    </row>
    <row r="25" spans="1:22">
      <c r="A25" s="379">
        <v>9.1</v>
      </c>
      <c r="B25" s="351" t="s">
        <v>709</v>
      </c>
      <c r="C25" s="628">
        <v>17409110.490452349</v>
      </c>
      <c r="D25" s="628"/>
      <c r="E25" s="629">
        <f t="shared" si="0"/>
        <v>17409110.490452349</v>
      </c>
      <c r="F25" s="628">
        <v>17637849.192647908</v>
      </c>
      <c r="G25" s="628"/>
      <c r="H25" s="629">
        <f t="shared" si="1"/>
        <v>17637849.192647908</v>
      </c>
      <c r="K25" s="925"/>
      <c r="Q25" s="925"/>
      <c r="R25" s="925"/>
      <c r="S25" s="925"/>
      <c r="T25" s="925"/>
      <c r="U25" s="925"/>
      <c r="V25" s="925"/>
    </row>
    <row r="26" spans="1:22">
      <c r="A26" s="379">
        <v>9.1999999999999993</v>
      </c>
      <c r="B26" s="351" t="s">
        <v>710</v>
      </c>
      <c r="C26" s="628">
        <v>0</v>
      </c>
      <c r="D26" s="628"/>
      <c r="E26" s="629">
        <f t="shared" si="0"/>
        <v>0</v>
      </c>
      <c r="F26" s="628"/>
      <c r="G26" s="628"/>
      <c r="H26" s="629">
        <f t="shared" si="1"/>
        <v>0</v>
      </c>
      <c r="K26" s="925"/>
      <c r="Q26" s="925"/>
      <c r="R26" s="925"/>
      <c r="S26" s="925"/>
      <c r="T26" s="925"/>
      <c r="U26" s="925"/>
      <c r="V26" s="925"/>
    </row>
    <row r="27" spans="1:22">
      <c r="A27" s="379">
        <v>10</v>
      </c>
      <c r="B27" s="347" t="s">
        <v>36</v>
      </c>
      <c r="C27" s="628">
        <f>SUM(C28:C29)</f>
        <v>11977079.84</v>
      </c>
      <c r="D27" s="628">
        <f>SUM(D28:D29)</f>
        <v>0</v>
      </c>
      <c r="E27" s="629">
        <f t="shared" si="0"/>
        <v>11977079.84</v>
      </c>
      <c r="F27" s="628">
        <v>1471438.6299999997</v>
      </c>
      <c r="G27" s="628">
        <v>0</v>
      </c>
      <c r="H27" s="629">
        <f t="shared" si="1"/>
        <v>1471438.6299999997</v>
      </c>
      <c r="K27" s="925"/>
      <c r="Q27" s="925"/>
      <c r="R27" s="925"/>
      <c r="S27" s="925"/>
      <c r="T27" s="925"/>
      <c r="U27" s="925"/>
      <c r="V27" s="925"/>
    </row>
    <row r="28" spans="1:22">
      <c r="A28" s="379">
        <v>10.1</v>
      </c>
      <c r="B28" s="351" t="s">
        <v>711</v>
      </c>
      <c r="C28" s="628"/>
      <c r="D28" s="628"/>
      <c r="E28" s="629">
        <f t="shared" si="0"/>
        <v>0</v>
      </c>
      <c r="F28" s="628"/>
      <c r="G28" s="628"/>
      <c r="H28" s="629">
        <f t="shared" si="1"/>
        <v>0</v>
      </c>
      <c r="K28" s="925"/>
      <c r="Q28" s="925"/>
      <c r="R28" s="925"/>
      <c r="S28" s="925"/>
      <c r="T28" s="925"/>
      <c r="U28" s="925"/>
      <c r="V28" s="925"/>
    </row>
    <row r="29" spans="1:22">
      <c r="A29" s="379">
        <v>10.199999999999999</v>
      </c>
      <c r="B29" s="351" t="s">
        <v>712</v>
      </c>
      <c r="C29" s="628">
        <v>11977079.84</v>
      </c>
      <c r="D29" s="628"/>
      <c r="E29" s="629">
        <f t="shared" si="0"/>
        <v>11977079.84</v>
      </c>
      <c r="F29" s="628">
        <v>1471438.6299999997</v>
      </c>
      <c r="G29" s="628"/>
      <c r="H29" s="629">
        <f t="shared" si="1"/>
        <v>1471438.6299999997</v>
      </c>
      <c r="K29" s="925"/>
      <c r="Q29" s="925"/>
      <c r="R29" s="925"/>
      <c r="S29" s="925"/>
      <c r="T29" s="925"/>
      <c r="U29" s="925"/>
      <c r="V29" s="925"/>
    </row>
    <row r="30" spans="1:22">
      <c r="A30" s="379">
        <v>11</v>
      </c>
      <c r="B30" s="347" t="s">
        <v>713</v>
      </c>
      <c r="C30" s="628">
        <f>SUM(C31:C32)</f>
        <v>1281916.1197259279</v>
      </c>
      <c r="D30" s="628">
        <f>SUM(D31:D32)</f>
        <v>0</v>
      </c>
      <c r="E30" s="629">
        <f t="shared" si="0"/>
        <v>1281916.1197259279</v>
      </c>
      <c r="F30" s="628">
        <v>45248.5</v>
      </c>
      <c r="G30" s="628">
        <v>0</v>
      </c>
      <c r="H30" s="629">
        <f t="shared" si="1"/>
        <v>45248.5</v>
      </c>
      <c r="K30" s="925"/>
      <c r="Q30" s="925"/>
      <c r="R30" s="925"/>
      <c r="S30" s="925"/>
      <c r="T30" s="925"/>
      <c r="U30" s="925"/>
      <c r="V30" s="925"/>
    </row>
    <row r="31" spans="1:22">
      <c r="A31" s="379">
        <v>11.1</v>
      </c>
      <c r="B31" s="351" t="s">
        <v>714</v>
      </c>
      <c r="C31" s="628">
        <v>45248.5</v>
      </c>
      <c r="D31" s="628"/>
      <c r="E31" s="629">
        <f t="shared" si="0"/>
        <v>45248.5</v>
      </c>
      <c r="F31" s="628">
        <v>45248.5</v>
      </c>
      <c r="G31" s="628"/>
      <c r="H31" s="629">
        <f t="shared" si="1"/>
        <v>45248.5</v>
      </c>
      <c r="K31" s="925"/>
      <c r="Q31" s="925"/>
      <c r="R31" s="925"/>
      <c r="S31" s="925"/>
      <c r="T31" s="925"/>
      <c r="U31" s="925"/>
      <c r="V31" s="925"/>
    </row>
    <row r="32" spans="1:22">
      <c r="A32" s="379">
        <v>11.2</v>
      </c>
      <c r="B32" s="351" t="s">
        <v>715</v>
      </c>
      <c r="C32" s="628">
        <v>1236667.6197259279</v>
      </c>
      <c r="D32" s="628"/>
      <c r="E32" s="629">
        <f t="shared" si="0"/>
        <v>1236667.6197259279</v>
      </c>
      <c r="F32" s="628"/>
      <c r="G32" s="628"/>
      <c r="H32" s="629">
        <f t="shared" si="1"/>
        <v>0</v>
      </c>
      <c r="K32" s="925"/>
      <c r="Q32" s="925"/>
      <c r="R32" s="925"/>
      <c r="S32" s="925"/>
      <c r="T32" s="925"/>
      <c r="U32" s="925"/>
      <c r="V32" s="925"/>
    </row>
    <row r="33" spans="1:22">
      <c r="A33" s="379">
        <v>13</v>
      </c>
      <c r="B33" s="347" t="s">
        <v>88</v>
      </c>
      <c r="C33" s="628">
        <v>3668361.22</v>
      </c>
      <c r="D33" s="628">
        <v>275067.26999999996</v>
      </c>
      <c r="E33" s="629">
        <f t="shared" si="0"/>
        <v>3943428.49</v>
      </c>
      <c r="F33" s="628">
        <v>11967317.299500002</v>
      </c>
      <c r="G33" s="628">
        <v>55587.73000000001</v>
      </c>
      <c r="H33" s="629">
        <f t="shared" si="1"/>
        <v>12022905.029500002</v>
      </c>
      <c r="K33" s="925"/>
      <c r="Q33" s="925"/>
      <c r="R33" s="925"/>
      <c r="S33" s="925"/>
      <c r="T33" s="925"/>
      <c r="U33" s="925"/>
      <c r="V33" s="925"/>
    </row>
    <row r="34" spans="1:22">
      <c r="A34" s="379">
        <v>13.1</v>
      </c>
      <c r="B34" s="352" t="s">
        <v>716</v>
      </c>
      <c r="C34" s="628"/>
      <c r="D34" s="628"/>
      <c r="E34" s="629">
        <f t="shared" si="0"/>
        <v>0</v>
      </c>
      <c r="F34" s="628"/>
      <c r="G34" s="628"/>
      <c r="H34" s="629">
        <f t="shared" si="1"/>
        <v>0</v>
      </c>
      <c r="K34" s="925"/>
      <c r="Q34" s="925"/>
      <c r="R34" s="925"/>
      <c r="S34" s="925"/>
      <c r="T34" s="925"/>
      <c r="U34" s="925"/>
      <c r="V34" s="925"/>
    </row>
    <row r="35" spans="1:22">
      <c r="A35" s="379">
        <v>13.2</v>
      </c>
      <c r="B35" s="352" t="s">
        <v>717</v>
      </c>
      <c r="C35" s="628"/>
      <c r="D35" s="628"/>
      <c r="E35" s="629">
        <f t="shared" si="0"/>
        <v>0</v>
      </c>
      <c r="F35" s="628"/>
      <c r="G35" s="628"/>
      <c r="H35" s="629">
        <f t="shared" si="1"/>
        <v>0</v>
      </c>
      <c r="K35" s="925"/>
      <c r="Q35" s="925"/>
      <c r="R35" s="925"/>
      <c r="S35" s="925"/>
      <c r="T35" s="925"/>
      <c r="U35" s="925"/>
      <c r="V35" s="925"/>
    </row>
    <row r="36" spans="1:22">
      <c r="A36" s="379">
        <v>14</v>
      </c>
      <c r="B36" s="353" t="s">
        <v>718</v>
      </c>
      <c r="C36" s="628">
        <f>SUM(C7,C11,C13,C14,C15,C19,C22,C23,C24,C27,C30,C33)</f>
        <v>146242064.22303891</v>
      </c>
      <c r="D36" s="628">
        <f>SUM(D7,D11,D13,D14,D15,D19,D22,D23,D24,D27,D30,D33)</f>
        <v>53988877.041361138</v>
      </c>
      <c r="E36" s="629">
        <f t="shared" si="0"/>
        <v>200230941.26440006</v>
      </c>
      <c r="F36" s="628">
        <f>SUM(F7,F11,F13,F14,F15,F19,F22,F23,F24,F27,F30,F33)</f>
        <v>150621265.32951915</v>
      </c>
      <c r="G36" s="628">
        <f>SUM(G7,G11,G13,G14,G15,G19,G22,G23,G24,G27,G30,G33)</f>
        <v>64777367.709440485</v>
      </c>
      <c r="H36" s="629">
        <f t="shared" si="1"/>
        <v>215398633.03895962</v>
      </c>
      <c r="K36" s="925"/>
      <c r="Q36" s="925"/>
      <c r="R36" s="925"/>
      <c r="S36" s="925"/>
      <c r="T36" s="925"/>
      <c r="U36" s="925"/>
      <c r="V36" s="925"/>
    </row>
    <row r="37" spans="1:22" ht="22.5" customHeight="1">
      <c r="A37" s="379"/>
      <c r="B37" s="354" t="s">
        <v>93</v>
      </c>
      <c r="C37" s="738"/>
      <c r="D37" s="739"/>
      <c r="E37" s="739"/>
      <c r="F37" s="739"/>
      <c r="G37" s="739"/>
      <c r="H37" s="740"/>
      <c r="K37" s="925"/>
      <c r="Q37" s="925"/>
      <c r="R37" s="925"/>
      <c r="S37" s="925"/>
      <c r="T37" s="925"/>
      <c r="U37" s="925"/>
      <c r="V37" s="925"/>
    </row>
    <row r="38" spans="1:22">
      <c r="A38" s="379">
        <v>15</v>
      </c>
      <c r="B38" s="355" t="s">
        <v>719</v>
      </c>
      <c r="C38" s="632">
        <v>19020</v>
      </c>
      <c r="D38" s="632"/>
      <c r="E38" s="633">
        <f>C38+D38</f>
        <v>19020</v>
      </c>
      <c r="F38" s="632">
        <v>240</v>
      </c>
      <c r="G38" s="632">
        <v>0</v>
      </c>
      <c r="H38" s="633">
        <f>F38+G38</f>
        <v>240</v>
      </c>
      <c r="K38" s="925"/>
      <c r="Q38" s="925"/>
      <c r="R38" s="925"/>
      <c r="S38" s="925"/>
      <c r="T38" s="925"/>
      <c r="U38" s="925"/>
      <c r="V38" s="925"/>
    </row>
    <row r="39" spans="1:22">
      <c r="A39" s="379">
        <v>15.1</v>
      </c>
      <c r="B39" s="356" t="s">
        <v>699</v>
      </c>
      <c r="C39" s="632">
        <v>19020</v>
      </c>
      <c r="D39" s="632"/>
      <c r="E39" s="633">
        <f t="shared" ref="E39:E53" si="2">C39+D39</f>
        <v>19020</v>
      </c>
      <c r="F39" s="632">
        <v>240</v>
      </c>
      <c r="G39" s="632">
        <v>0</v>
      </c>
      <c r="H39" s="633">
        <f t="shared" ref="H39:H53" si="3">F39+G39</f>
        <v>240</v>
      </c>
      <c r="K39" s="925"/>
      <c r="Q39" s="925"/>
      <c r="R39" s="925"/>
      <c r="S39" s="925"/>
      <c r="T39" s="925"/>
      <c r="U39" s="925"/>
      <c r="V39" s="925"/>
    </row>
    <row r="40" spans="1:22" ht="24" customHeight="1">
      <c r="A40" s="379">
        <v>16</v>
      </c>
      <c r="B40" s="349" t="s">
        <v>720</v>
      </c>
      <c r="C40" s="632"/>
      <c r="D40" s="632"/>
      <c r="E40" s="633">
        <f t="shared" si="2"/>
        <v>0</v>
      </c>
      <c r="F40" s="632"/>
      <c r="G40" s="632"/>
      <c r="H40" s="633">
        <f t="shared" si="3"/>
        <v>0</v>
      </c>
      <c r="K40" s="925"/>
      <c r="Q40" s="925"/>
      <c r="R40" s="925"/>
      <c r="S40" s="925"/>
      <c r="T40" s="925"/>
      <c r="U40" s="925"/>
      <c r="V40" s="925"/>
    </row>
    <row r="41" spans="1:22">
      <c r="A41" s="379">
        <v>17</v>
      </c>
      <c r="B41" s="349" t="s">
        <v>721</v>
      </c>
      <c r="C41" s="632">
        <f>SUM(C42:C45)</f>
        <v>98161866.93250674</v>
      </c>
      <c r="D41" s="632">
        <f>SUM(D42:D45)</f>
        <v>23676777.1726324</v>
      </c>
      <c r="E41" s="633">
        <f t="shared" si="2"/>
        <v>121838644.10513914</v>
      </c>
      <c r="F41" s="632">
        <v>121692320.0031103</v>
      </c>
      <c r="G41" s="632">
        <v>31785173.871245619</v>
      </c>
      <c r="H41" s="633">
        <f t="shared" si="3"/>
        <v>153477493.87435591</v>
      </c>
      <c r="K41" s="925"/>
      <c r="Q41" s="925"/>
      <c r="R41" s="925"/>
      <c r="S41" s="925"/>
      <c r="T41" s="925"/>
      <c r="U41" s="925"/>
      <c r="V41" s="925"/>
    </row>
    <row r="42" spans="1:22">
      <c r="A42" s="379">
        <v>17.100000000000001</v>
      </c>
      <c r="B42" s="357" t="s">
        <v>722</v>
      </c>
      <c r="C42" s="632">
        <v>98007475.450000018</v>
      </c>
      <c r="D42" s="632">
        <v>23128021.74999994</v>
      </c>
      <c r="E42" s="633">
        <f t="shared" si="2"/>
        <v>121135497.19999996</v>
      </c>
      <c r="F42" s="632">
        <v>121674978.20317638</v>
      </c>
      <c r="G42" s="632">
        <v>30760988.990000006</v>
      </c>
      <c r="H42" s="633">
        <f t="shared" si="3"/>
        <v>152435967.19317639</v>
      </c>
      <c r="K42" s="925"/>
      <c r="Q42" s="925"/>
      <c r="R42" s="925"/>
      <c r="S42" s="925"/>
      <c r="T42" s="925"/>
      <c r="U42" s="925"/>
      <c r="V42" s="925"/>
    </row>
    <row r="43" spans="1:22">
      <c r="A43" s="379">
        <v>17.2</v>
      </c>
      <c r="B43" s="358" t="s">
        <v>89</v>
      </c>
      <c r="C43" s="632">
        <v>144945.25</v>
      </c>
      <c r="D43" s="632">
        <v>0</v>
      </c>
      <c r="E43" s="633">
        <f t="shared" si="2"/>
        <v>144945.25</v>
      </c>
      <c r="F43" s="632">
        <v>0</v>
      </c>
      <c r="G43" s="632">
        <v>0</v>
      </c>
      <c r="H43" s="633">
        <f t="shared" si="3"/>
        <v>0</v>
      </c>
      <c r="K43" s="925"/>
      <c r="Q43" s="925"/>
      <c r="R43" s="925"/>
      <c r="S43" s="925"/>
      <c r="T43" s="925"/>
      <c r="U43" s="925"/>
      <c r="V43" s="925"/>
    </row>
    <row r="44" spans="1:22">
      <c r="A44" s="379">
        <v>17.3</v>
      </c>
      <c r="B44" s="357" t="s">
        <v>723</v>
      </c>
      <c r="C44" s="632"/>
      <c r="D44" s="632"/>
      <c r="E44" s="633">
        <f t="shared" si="2"/>
        <v>0</v>
      </c>
      <c r="F44" s="632"/>
      <c r="G44" s="632"/>
      <c r="H44" s="633">
        <f t="shared" si="3"/>
        <v>0</v>
      </c>
      <c r="K44" s="925"/>
      <c r="Q44" s="925"/>
      <c r="R44" s="925"/>
      <c r="S44" s="925"/>
      <c r="T44" s="925"/>
      <c r="U44" s="925"/>
      <c r="V44" s="925"/>
    </row>
    <row r="45" spans="1:22">
      <c r="A45" s="379">
        <v>17.399999999999999</v>
      </c>
      <c r="B45" s="357" t="s">
        <v>724</v>
      </c>
      <c r="C45" s="632">
        <v>9446.2325067276506</v>
      </c>
      <c r="D45" s="632">
        <v>548755.42263245932</v>
      </c>
      <c r="E45" s="633">
        <f t="shared" si="2"/>
        <v>558201.655139187</v>
      </c>
      <c r="F45" s="632">
        <v>17341.799933922874</v>
      </c>
      <c r="G45" s="632">
        <v>1024184.8812456136</v>
      </c>
      <c r="H45" s="633">
        <f t="shared" si="3"/>
        <v>1041526.6811795364</v>
      </c>
      <c r="K45" s="925"/>
      <c r="Q45" s="925"/>
      <c r="R45" s="925"/>
      <c r="S45" s="925"/>
      <c r="T45" s="925"/>
      <c r="U45" s="925"/>
      <c r="V45" s="925"/>
    </row>
    <row r="46" spans="1:22">
      <c r="A46" s="379">
        <v>18</v>
      </c>
      <c r="B46" s="347" t="s">
        <v>725</v>
      </c>
      <c r="C46" s="632">
        <v>218403.99129928564</v>
      </c>
      <c r="D46" s="632">
        <v>0</v>
      </c>
      <c r="E46" s="633">
        <f t="shared" si="2"/>
        <v>218403.99129928564</v>
      </c>
      <c r="F46" s="632">
        <v>14061.677600252202</v>
      </c>
      <c r="G46" s="632">
        <v>19504.402003726886</v>
      </c>
      <c r="H46" s="633">
        <f t="shared" si="3"/>
        <v>33566.079603979088</v>
      </c>
      <c r="K46" s="925"/>
      <c r="Q46" s="925"/>
      <c r="R46" s="925"/>
      <c r="S46" s="925"/>
      <c r="T46" s="925"/>
      <c r="U46" s="925"/>
      <c r="V46" s="925"/>
    </row>
    <row r="47" spans="1:22">
      <c r="A47" s="379">
        <v>19</v>
      </c>
      <c r="B47" s="347" t="s">
        <v>726</v>
      </c>
      <c r="C47" s="632">
        <f>SUM(C48:C49)</f>
        <v>0</v>
      </c>
      <c r="D47" s="632">
        <f>SUM(D48:D49)</f>
        <v>0</v>
      </c>
      <c r="E47" s="633">
        <f t="shared" si="2"/>
        <v>0</v>
      </c>
      <c r="F47" s="632">
        <v>1307473.9418616393</v>
      </c>
      <c r="G47" s="632">
        <v>0</v>
      </c>
      <c r="H47" s="633">
        <f t="shared" si="3"/>
        <v>1307473.9418616393</v>
      </c>
      <c r="K47" s="925"/>
      <c r="Q47" s="925"/>
      <c r="R47" s="925"/>
      <c r="S47" s="925"/>
      <c r="T47" s="925"/>
      <c r="U47" s="925"/>
      <c r="V47" s="925"/>
    </row>
    <row r="48" spans="1:22">
      <c r="A48" s="379">
        <v>19.100000000000001</v>
      </c>
      <c r="B48" s="359" t="s">
        <v>727</v>
      </c>
      <c r="C48" s="632"/>
      <c r="D48" s="632"/>
      <c r="E48" s="633">
        <f t="shared" si="2"/>
        <v>0</v>
      </c>
      <c r="F48" s="632">
        <v>0</v>
      </c>
      <c r="G48" s="632">
        <v>0</v>
      </c>
      <c r="H48" s="633">
        <f t="shared" si="3"/>
        <v>0</v>
      </c>
      <c r="K48" s="925"/>
      <c r="Q48" s="925"/>
      <c r="R48" s="925"/>
      <c r="S48" s="925"/>
      <c r="T48" s="925"/>
      <c r="U48" s="925"/>
      <c r="V48" s="925"/>
    </row>
    <row r="49" spans="1:22">
      <c r="A49" s="379">
        <v>19.2</v>
      </c>
      <c r="B49" s="360" t="s">
        <v>728</v>
      </c>
      <c r="C49" s="632"/>
      <c r="D49" s="632"/>
      <c r="E49" s="633">
        <f t="shared" si="2"/>
        <v>0</v>
      </c>
      <c r="F49" s="632">
        <v>1307473.9418616393</v>
      </c>
      <c r="G49" s="632">
        <v>0</v>
      </c>
      <c r="H49" s="633">
        <f t="shared" si="3"/>
        <v>1307473.9418616393</v>
      </c>
      <c r="K49" s="925"/>
      <c r="Q49" s="925"/>
      <c r="R49" s="925"/>
      <c r="S49" s="925"/>
      <c r="T49" s="925"/>
      <c r="U49" s="925"/>
      <c r="V49" s="925"/>
    </row>
    <row r="50" spans="1:22">
      <c r="A50" s="379">
        <v>20</v>
      </c>
      <c r="B50" s="361" t="s">
        <v>90</v>
      </c>
      <c r="C50" s="632">
        <v>8290000</v>
      </c>
      <c r="D50" s="632">
        <v>5587013.9263840895</v>
      </c>
      <c r="E50" s="633">
        <f t="shared" si="2"/>
        <v>13877013.92638409</v>
      </c>
      <c r="F50" s="632">
        <v>0</v>
      </c>
      <c r="G50" s="632">
        <v>1839125.4834185585</v>
      </c>
      <c r="H50" s="633">
        <f t="shared" si="3"/>
        <v>1839125.4834185585</v>
      </c>
      <c r="K50" s="925"/>
      <c r="Q50" s="925"/>
      <c r="R50" s="925"/>
      <c r="S50" s="925"/>
      <c r="T50" s="925"/>
      <c r="U50" s="925"/>
      <c r="V50" s="925"/>
    </row>
    <row r="51" spans="1:22">
      <c r="A51" s="379">
        <v>21</v>
      </c>
      <c r="B51" s="362" t="s">
        <v>78</v>
      </c>
      <c r="C51" s="632">
        <v>1333297.1117511985</v>
      </c>
      <c r="D51" s="632">
        <v>472294.44999999995</v>
      </c>
      <c r="E51" s="633">
        <f t="shared" si="2"/>
        <v>1805591.5617511985</v>
      </c>
      <c r="F51" s="632">
        <v>564227.3199999996</v>
      </c>
      <c r="G51" s="632">
        <v>289646.24</v>
      </c>
      <c r="H51" s="633">
        <f t="shared" si="3"/>
        <v>853873.55999999959</v>
      </c>
      <c r="K51" s="925"/>
      <c r="Q51" s="925"/>
      <c r="R51" s="925"/>
      <c r="S51" s="925"/>
      <c r="T51" s="925"/>
      <c r="U51" s="925"/>
      <c r="V51" s="925"/>
    </row>
    <row r="52" spans="1:22">
      <c r="A52" s="379">
        <v>21.1</v>
      </c>
      <c r="B52" s="358" t="s">
        <v>729</v>
      </c>
      <c r="C52" s="632"/>
      <c r="D52" s="632"/>
      <c r="E52" s="633">
        <f t="shared" si="2"/>
        <v>0</v>
      </c>
      <c r="F52" s="632"/>
      <c r="G52" s="632"/>
      <c r="H52" s="633">
        <f t="shared" si="3"/>
        <v>0</v>
      </c>
      <c r="K52" s="925"/>
      <c r="Q52" s="925"/>
      <c r="R52" s="925"/>
      <c r="S52" s="925"/>
      <c r="T52" s="925"/>
      <c r="U52" s="925"/>
      <c r="V52" s="925"/>
    </row>
    <row r="53" spans="1:22">
      <c r="A53" s="379">
        <v>22</v>
      </c>
      <c r="B53" s="361" t="s">
        <v>730</v>
      </c>
      <c r="C53" s="632">
        <f>SUM(C38,C40,C41,C46,C47,C50,C51)</f>
        <v>108022588.03555723</v>
      </c>
      <c r="D53" s="632">
        <f>SUM(D38,D40,D41,D46,D47,D50,D51)</f>
        <v>29736085.549016487</v>
      </c>
      <c r="E53" s="633">
        <f t="shared" si="2"/>
        <v>137758673.58457372</v>
      </c>
      <c r="F53" s="632">
        <f>SUM(F38,F40,F41,F46,F47,F50,F51)</f>
        <v>123578322.94257219</v>
      </c>
      <c r="G53" s="632">
        <f>SUM(G38,G40,G41,G46,G47,G50,G51)</f>
        <v>33933449.996667907</v>
      </c>
      <c r="H53" s="633">
        <f t="shared" si="3"/>
        <v>157511772.9392401</v>
      </c>
      <c r="K53" s="925"/>
      <c r="Q53" s="925"/>
      <c r="R53" s="925"/>
      <c r="S53" s="925"/>
      <c r="T53" s="925"/>
      <c r="U53" s="925"/>
      <c r="V53" s="925"/>
    </row>
    <row r="54" spans="1:22" ht="24" customHeight="1">
      <c r="A54" s="379"/>
      <c r="B54" s="363" t="s">
        <v>731</v>
      </c>
      <c r="C54" s="741"/>
      <c r="D54" s="742"/>
      <c r="E54" s="742"/>
      <c r="F54" s="742"/>
      <c r="G54" s="742"/>
      <c r="H54" s="743"/>
      <c r="K54" s="925"/>
      <c r="Q54" s="925"/>
      <c r="R54" s="925"/>
      <c r="S54" s="925"/>
      <c r="T54" s="925"/>
      <c r="U54" s="925"/>
      <c r="V54" s="925"/>
    </row>
    <row r="55" spans="1:22">
      <c r="A55" s="379">
        <v>23</v>
      </c>
      <c r="B55" s="567" t="s">
        <v>960</v>
      </c>
      <c r="C55" s="632">
        <v>104746400</v>
      </c>
      <c r="D55" s="632"/>
      <c r="E55" s="633">
        <f>C55+D55</f>
        <v>104746400</v>
      </c>
      <c r="F55" s="632">
        <v>79746400</v>
      </c>
      <c r="G55" s="632"/>
      <c r="H55" s="633">
        <f>F55+G55</f>
        <v>79746400</v>
      </c>
      <c r="K55" s="925"/>
      <c r="Q55" s="925"/>
      <c r="R55" s="925"/>
      <c r="S55" s="925"/>
      <c r="T55" s="925"/>
      <c r="U55" s="925"/>
      <c r="V55" s="925"/>
    </row>
    <row r="56" spans="1:22">
      <c r="A56" s="379">
        <v>24</v>
      </c>
      <c r="B56" s="361" t="s">
        <v>732</v>
      </c>
      <c r="C56" s="632"/>
      <c r="D56" s="632"/>
      <c r="E56" s="633">
        <f t="shared" ref="E56:E69" si="4">C56+D56</f>
        <v>0</v>
      </c>
      <c r="F56" s="632"/>
      <c r="G56" s="632"/>
      <c r="H56" s="633">
        <f t="shared" ref="H56:H69" si="5">F56+G56</f>
        <v>0</v>
      </c>
      <c r="K56" s="925"/>
      <c r="Q56" s="925"/>
      <c r="R56" s="925"/>
      <c r="S56" s="925"/>
      <c r="T56" s="925"/>
      <c r="U56" s="925"/>
      <c r="V56" s="925"/>
    </row>
    <row r="57" spans="1:22">
      <c r="A57" s="379">
        <v>25</v>
      </c>
      <c r="B57" s="361" t="s">
        <v>91</v>
      </c>
      <c r="C57" s="632"/>
      <c r="D57" s="632"/>
      <c r="E57" s="633">
        <f t="shared" si="4"/>
        <v>0</v>
      </c>
      <c r="F57" s="632"/>
      <c r="G57" s="632"/>
      <c r="H57" s="633">
        <f t="shared" si="5"/>
        <v>0</v>
      </c>
      <c r="K57" s="925"/>
      <c r="Q57" s="925"/>
      <c r="R57" s="925"/>
      <c r="S57" s="925"/>
      <c r="T57" s="925"/>
      <c r="U57" s="925"/>
      <c r="V57" s="925"/>
    </row>
    <row r="58" spans="1:22">
      <c r="A58" s="379">
        <v>26</v>
      </c>
      <c r="B58" s="347" t="s">
        <v>733</v>
      </c>
      <c r="C58" s="632"/>
      <c r="D58" s="632"/>
      <c r="E58" s="633">
        <f t="shared" si="4"/>
        <v>0</v>
      </c>
      <c r="F58" s="632"/>
      <c r="G58" s="632"/>
      <c r="H58" s="633">
        <f t="shared" si="5"/>
        <v>0</v>
      </c>
      <c r="K58" s="925"/>
      <c r="Q58" s="925"/>
      <c r="R58" s="925"/>
      <c r="S58" s="925"/>
      <c r="T58" s="925"/>
      <c r="U58" s="925"/>
      <c r="V58" s="925"/>
    </row>
    <row r="59" spans="1:22">
      <c r="A59" s="379">
        <v>27</v>
      </c>
      <c r="B59" s="347" t="s">
        <v>734</v>
      </c>
      <c r="C59" s="632">
        <f>SUM(C60:C61)</f>
        <v>0</v>
      </c>
      <c r="D59" s="632">
        <f>SUM(D60:D61)</f>
        <v>0</v>
      </c>
      <c r="E59" s="633">
        <f t="shared" si="4"/>
        <v>0</v>
      </c>
      <c r="F59" s="632"/>
      <c r="G59" s="632"/>
      <c r="H59" s="633">
        <f t="shared" si="5"/>
        <v>0</v>
      </c>
      <c r="K59" s="925"/>
      <c r="Q59" s="925"/>
      <c r="R59" s="925"/>
      <c r="S59" s="925"/>
      <c r="T59" s="925"/>
      <c r="U59" s="925"/>
      <c r="V59" s="925"/>
    </row>
    <row r="60" spans="1:22">
      <c r="A60" s="379">
        <v>27.1</v>
      </c>
      <c r="B60" s="359" t="s">
        <v>735</v>
      </c>
      <c r="C60" s="632"/>
      <c r="D60" s="632"/>
      <c r="E60" s="633">
        <f t="shared" si="4"/>
        <v>0</v>
      </c>
      <c r="F60" s="632"/>
      <c r="G60" s="632"/>
      <c r="H60" s="633">
        <f t="shared" si="5"/>
        <v>0</v>
      </c>
      <c r="K60" s="925"/>
      <c r="Q60" s="925"/>
      <c r="R60" s="925"/>
      <c r="S60" s="925"/>
      <c r="T60" s="925"/>
      <c r="U60" s="925"/>
      <c r="V60" s="925"/>
    </row>
    <row r="61" spans="1:22">
      <c r="A61" s="379">
        <v>27.2</v>
      </c>
      <c r="B61" s="357" t="s">
        <v>736</v>
      </c>
      <c r="C61" s="632"/>
      <c r="D61" s="632"/>
      <c r="E61" s="633">
        <f t="shared" si="4"/>
        <v>0</v>
      </c>
      <c r="F61" s="632"/>
      <c r="G61" s="632"/>
      <c r="H61" s="633">
        <f t="shared" si="5"/>
        <v>0</v>
      </c>
      <c r="K61" s="925"/>
      <c r="Q61" s="925"/>
      <c r="R61" s="925"/>
      <c r="S61" s="925"/>
      <c r="T61" s="925"/>
      <c r="U61" s="925"/>
      <c r="V61" s="925"/>
    </row>
    <row r="62" spans="1:22">
      <c r="A62" s="379">
        <v>28</v>
      </c>
      <c r="B62" s="362" t="s">
        <v>737</v>
      </c>
      <c r="C62" s="632"/>
      <c r="D62" s="632"/>
      <c r="E62" s="633">
        <f t="shared" si="4"/>
        <v>0</v>
      </c>
      <c r="F62" s="632"/>
      <c r="G62" s="632"/>
      <c r="H62" s="633">
        <f t="shared" si="5"/>
        <v>0</v>
      </c>
      <c r="K62" s="925"/>
      <c r="Q62" s="925"/>
      <c r="R62" s="925"/>
      <c r="S62" s="925"/>
      <c r="T62" s="925"/>
      <c r="U62" s="925"/>
      <c r="V62" s="925"/>
    </row>
    <row r="63" spans="1:22">
      <c r="A63" s="379">
        <v>29</v>
      </c>
      <c r="B63" s="347" t="s">
        <v>738</v>
      </c>
      <c r="C63" s="632">
        <f>SUM(C64:C66)</f>
        <v>3486012.7618743461</v>
      </c>
      <c r="D63" s="632">
        <f>SUM(D64:D66)</f>
        <v>0</v>
      </c>
      <c r="E63" s="633">
        <f t="shared" si="4"/>
        <v>3486012.7618743461</v>
      </c>
      <c r="F63" s="632">
        <f>F64</f>
        <v>3615196.900470661</v>
      </c>
      <c r="G63" s="632"/>
      <c r="H63" s="633">
        <f t="shared" si="5"/>
        <v>3615196.900470661</v>
      </c>
      <c r="K63" s="925"/>
      <c r="Q63" s="925"/>
      <c r="R63" s="925"/>
      <c r="S63" s="925"/>
      <c r="T63" s="925"/>
      <c r="U63" s="925"/>
      <c r="V63" s="925"/>
    </row>
    <row r="64" spans="1:22">
      <c r="A64" s="379">
        <v>29.1</v>
      </c>
      <c r="B64" s="348" t="s">
        <v>739</v>
      </c>
      <c r="C64" s="632">
        <v>3486012.7618743461</v>
      </c>
      <c r="D64" s="632"/>
      <c r="E64" s="633">
        <f t="shared" si="4"/>
        <v>3486012.7618743461</v>
      </c>
      <c r="F64" s="632">
        <v>3615196.900470661</v>
      </c>
      <c r="G64" s="632"/>
      <c r="H64" s="633">
        <f t="shared" si="5"/>
        <v>3615196.900470661</v>
      </c>
      <c r="K64" s="925"/>
      <c r="Q64" s="925"/>
      <c r="R64" s="925"/>
      <c r="S64" s="925"/>
      <c r="T64" s="925"/>
      <c r="U64" s="925"/>
      <c r="V64" s="925"/>
    </row>
    <row r="65" spans="1:22" ht="25.05" customHeight="1">
      <c r="A65" s="379">
        <v>29.2</v>
      </c>
      <c r="B65" s="359" t="s">
        <v>740</v>
      </c>
      <c r="C65" s="632"/>
      <c r="D65" s="632"/>
      <c r="E65" s="633">
        <f t="shared" si="4"/>
        <v>0</v>
      </c>
      <c r="F65" s="632"/>
      <c r="G65" s="632"/>
      <c r="H65" s="633">
        <f t="shared" si="5"/>
        <v>0</v>
      </c>
      <c r="K65" s="925"/>
      <c r="Q65" s="925"/>
      <c r="R65" s="925"/>
      <c r="S65" s="925"/>
      <c r="T65" s="925"/>
      <c r="U65" s="925"/>
      <c r="V65" s="925"/>
    </row>
    <row r="66" spans="1:22" ht="22.5" customHeight="1">
      <c r="A66" s="379">
        <v>29.3</v>
      </c>
      <c r="B66" s="351" t="s">
        <v>741</v>
      </c>
      <c r="C66" s="632"/>
      <c r="D66" s="632"/>
      <c r="E66" s="633">
        <f t="shared" si="4"/>
        <v>0</v>
      </c>
      <c r="F66" s="632"/>
      <c r="G66" s="632"/>
      <c r="H66" s="633">
        <f t="shared" si="5"/>
        <v>0</v>
      </c>
      <c r="K66" s="925"/>
      <c r="Q66" s="925"/>
      <c r="R66" s="925"/>
      <c r="S66" s="925"/>
      <c r="T66" s="925"/>
      <c r="U66" s="925"/>
      <c r="V66" s="925"/>
    </row>
    <row r="67" spans="1:22">
      <c r="A67" s="379">
        <v>30</v>
      </c>
      <c r="B67" s="347" t="s">
        <v>92</v>
      </c>
      <c r="C67" s="632">
        <v>-45760145.631282732</v>
      </c>
      <c r="D67" s="632"/>
      <c r="E67" s="633">
        <f t="shared" si="4"/>
        <v>-45760145.631282732</v>
      </c>
      <c r="F67" s="632">
        <v>-25474736.733879618</v>
      </c>
      <c r="G67" s="632"/>
      <c r="H67" s="633">
        <f t="shared" si="5"/>
        <v>-25474736.733879618</v>
      </c>
      <c r="K67" s="925"/>
      <c r="Q67" s="925"/>
      <c r="R67" s="925"/>
      <c r="S67" s="925"/>
      <c r="T67" s="925"/>
      <c r="U67" s="925"/>
      <c r="V67" s="925"/>
    </row>
    <row r="68" spans="1:22">
      <c r="A68" s="379">
        <v>31</v>
      </c>
      <c r="B68" s="364" t="s">
        <v>1000</v>
      </c>
      <c r="C68" s="632">
        <f>SUM(C55,C56,C57,C58,C59,C62,C63,C67)</f>
        <v>62472267.130591616</v>
      </c>
      <c r="D68" s="632">
        <f>SUM(D55,D56,D57,D58,D59,D62,D63,D67)</f>
        <v>0</v>
      </c>
      <c r="E68" s="633">
        <f t="shared" si="4"/>
        <v>62472267.130591616</v>
      </c>
      <c r="F68" s="632">
        <f>SUM(F55,F56,F57,F58,F59,F62,F63,F67)</f>
        <v>57886860.166591041</v>
      </c>
      <c r="G68" s="632">
        <f>SUM(G55,G56,G57,G58,G59,G62,G63,G67)</f>
        <v>0</v>
      </c>
      <c r="H68" s="633">
        <f t="shared" si="5"/>
        <v>57886860.166591041</v>
      </c>
      <c r="K68" s="925"/>
      <c r="Q68" s="925"/>
      <c r="R68" s="925"/>
      <c r="S68" s="925"/>
      <c r="T68" s="925"/>
      <c r="U68" s="925"/>
      <c r="V68" s="925"/>
    </row>
    <row r="69" spans="1:22">
      <c r="A69" s="379">
        <v>32</v>
      </c>
      <c r="B69" s="365" t="s">
        <v>743</v>
      </c>
      <c r="C69" s="632">
        <f>SUM(C53,C68)</f>
        <v>170494855.16614884</v>
      </c>
      <c r="D69" s="632">
        <f>SUM(D53,D68)</f>
        <v>29736085.549016487</v>
      </c>
      <c r="E69" s="633">
        <f t="shared" si="4"/>
        <v>200230940.71516532</v>
      </c>
      <c r="F69" s="632">
        <f>SUM(F68+F53)</f>
        <v>181465183.10916322</v>
      </c>
      <c r="G69" s="632">
        <f>SUM(G68+G53)</f>
        <v>33933449.996667907</v>
      </c>
      <c r="H69" s="633">
        <f t="shared" si="5"/>
        <v>215398633.10583115</v>
      </c>
      <c r="K69" s="925"/>
      <c r="Q69" s="925"/>
      <c r="R69" s="925"/>
      <c r="S69" s="925"/>
      <c r="T69" s="925"/>
      <c r="U69" s="925"/>
      <c r="V69" s="925"/>
    </row>
    <row r="70" spans="1:22">
      <c r="K70" s="925"/>
      <c r="Q70" s="925"/>
      <c r="R70" s="925"/>
      <c r="S70" s="925"/>
      <c r="T70" s="925"/>
      <c r="U70" s="925"/>
      <c r="V70" s="925"/>
    </row>
    <row r="71" spans="1:22">
      <c r="K71" s="925"/>
      <c r="Q71" s="925"/>
      <c r="R71" s="925"/>
      <c r="S71" s="925"/>
      <c r="T71" s="925"/>
      <c r="U71" s="925"/>
      <c r="V71" s="925"/>
    </row>
    <row r="72" spans="1:22" ht="25.05" customHeight="1">
      <c r="B72" s="617" t="s">
        <v>1001</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L35"/>
  <sheetViews>
    <sheetView showGridLines="0" topLeftCell="C6" zoomScale="80" zoomScaleNormal="80" workbookViewId="0">
      <selection activeCell="C7" sqref="C7:L33"/>
    </sheetView>
  </sheetViews>
  <sheetFormatPr defaultColWidth="9.21875" defaultRowHeight="12"/>
  <cols>
    <col min="1" max="1" width="11.77734375" style="420" bestFit="1" customWidth="1"/>
    <col min="2" max="2" width="93.44140625" style="420" customWidth="1"/>
    <col min="3" max="3" width="14.6640625" style="420" customWidth="1"/>
    <col min="4" max="5" width="16.109375" style="420" customWidth="1"/>
    <col min="6" max="6" width="16.109375" style="437" customWidth="1"/>
    <col min="7" max="7" width="25.21875" style="437" customWidth="1"/>
    <col min="8" max="8" width="16.109375" style="420" customWidth="1"/>
    <col min="9" max="11" width="16.109375" style="437" customWidth="1"/>
    <col min="12" max="12" width="26.21875" style="437" customWidth="1"/>
    <col min="13" max="16384" width="9.21875" style="420"/>
  </cols>
  <sheetData>
    <row r="1" spans="1:12" ht="13.8">
      <c r="A1" s="322" t="s">
        <v>97</v>
      </c>
      <c r="B1" s="246" t="str">
        <f>Info!C2</f>
        <v>სს სილქ ბანკი</v>
      </c>
      <c r="F1" s="420"/>
      <c r="G1" s="420"/>
      <c r="I1" s="420"/>
      <c r="J1" s="420"/>
      <c r="K1" s="420"/>
      <c r="L1" s="420"/>
    </row>
    <row r="2" spans="1:12">
      <c r="A2" s="322" t="s">
        <v>98</v>
      </c>
      <c r="B2" s="692">
        <f>'1. key ratios'!B2</f>
        <v>45930</v>
      </c>
      <c r="F2" s="420"/>
      <c r="G2" s="420"/>
      <c r="I2" s="420"/>
      <c r="J2" s="420"/>
      <c r="K2" s="420"/>
      <c r="L2" s="420"/>
    </row>
    <row r="3" spans="1:12">
      <c r="A3" s="324" t="s">
        <v>563</v>
      </c>
      <c r="F3" s="420"/>
      <c r="G3" s="420"/>
      <c r="I3" s="420"/>
      <c r="J3" s="420"/>
      <c r="K3" s="420"/>
      <c r="L3" s="420"/>
    </row>
    <row r="4" spans="1:12">
      <c r="F4" s="420"/>
      <c r="G4" s="420"/>
      <c r="I4" s="420"/>
      <c r="J4" s="420"/>
      <c r="K4" s="420"/>
      <c r="L4" s="420"/>
    </row>
    <row r="5" spans="1:12" ht="37.5" customHeight="1">
      <c r="A5" s="797" t="s">
        <v>564</v>
      </c>
      <c r="B5" s="798"/>
      <c r="C5" s="846" t="s">
        <v>565</v>
      </c>
      <c r="D5" s="847"/>
      <c r="E5" s="847"/>
      <c r="F5" s="847"/>
      <c r="G5" s="847"/>
      <c r="H5" s="846" t="s">
        <v>875</v>
      </c>
      <c r="I5" s="848"/>
      <c r="J5" s="848"/>
      <c r="K5" s="848"/>
      <c r="L5" s="849"/>
    </row>
    <row r="6" spans="1:12" ht="39.450000000000003" customHeight="1">
      <c r="A6" s="801"/>
      <c r="B6" s="802"/>
      <c r="C6" s="328"/>
      <c r="D6" s="418" t="s">
        <v>860</v>
      </c>
      <c r="E6" s="418" t="s">
        <v>859</v>
      </c>
      <c r="F6" s="418" t="s">
        <v>858</v>
      </c>
      <c r="G6" s="418" t="s">
        <v>857</v>
      </c>
      <c r="H6" s="438"/>
      <c r="I6" s="418" t="s">
        <v>860</v>
      </c>
      <c r="J6" s="418" t="s">
        <v>859</v>
      </c>
      <c r="K6" s="418" t="s">
        <v>858</v>
      </c>
      <c r="L6" s="418" t="s">
        <v>857</v>
      </c>
    </row>
    <row r="7" spans="1:12">
      <c r="A7" s="410">
        <v>1</v>
      </c>
      <c r="B7" s="423" t="s">
        <v>487</v>
      </c>
      <c r="C7" s="718">
        <v>6058787.4898484182</v>
      </c>
      <c r="D7" s="697">
        <v>5872118.2309422828</v>
      </c>
      <c r="E7" s="697">
        <v>116902.76051699187</v>
      </c>
      <c r="F7" s="719">
        <v>69766.49838914063</v>
      </c>
      <c r="G7" s="719">
        <v>2.8376234695315361E-9</v>
      </c>
      <c r="H7" s="697">
        <v>201679.69371749769</v>
      </c>
      <c r="I7" s="719">
        <v>133944.51779078646</v>
      </c>
      <c r="J7" s="719">
        <v>27348.818047589688</v>
      </c>
      <c r="K7" s="719">
        <v>40386.357879121402</v>
      </c>
      <c r="L7" s="719">
        <v>0</v>
      </c>
    </row>
    <row r="8" spans="1:12">
      <c r="A8" s="410">
        <v>2</v>
      </c>
      <c r="B8" s="423" t="s">
        <v>488</v>
      </c>
      <c r="C8" s="718">
        <v>7133366.426516884</v>
      </c>
      <c r="D8" s="697">
        <v>6990451.5757311052</v>
      </c>
      <c r="E8" s="697">
        <v>33752.717260562174</v>
      </c>
      <c r="F8" s="719">
        <v>109162.13352521695</v>
      </c>
      <c r="G8" s="719">
        <v>0</v>
      </c>
      <c r="H8" s="697">
        <v>186533.5879054371</v>
      </c>
      <c r="I8" s="719">
        <v>109435.87598266329</v>
      </c>
      <c r="J8" s="719">
        <v>7326.5810064213674</v>
      </c>
      <c r="K8" s="719">
        <v>69771.130916352631</v>
      </c>
      <c r="L8" s="719">
        <v>0</v>
      </c>
    </row>
    <row r="9" spans="1:12">
      <c r="A9" s="410">
        <v>3</v>
      </c>
      <c r="B9" s="423" t="s">
        <v>836</v>
      </c>
      <c r="C9" s="718">
        <v>66417.179079472015</v>
      </c>
      <c r="D9" s="697">
        <v>65339.358493152802</v>
      </c>
      <c r="E9" s="697">
        <v>0</v>
      </c>
      <c r="F9" s="720">
        <v>1077.8205863192181</v>
      </c>
      <c r="G9" s="720">
        <v>0</v>
      </c>
      <c r="H9" s="697">
        <v>2988.7100227925712</v>
      </c>
      <c r="I9" s="720">
        <v>2364.7823650537985</v>
      </c>
      <c r="J9" s="720">
        <v>0</v>
      </c>
      <c r="K9" s="720">
        <v>623.92765773877295</v>
      </c>
      <c r="L9" s="720">
        <v>0</v>
      </c>
    </row>
    <row r="10" spans="1:12">
      <c r="A10" s="410">
        <v>4</v>
      </c>
      <c r="B10" s="423" t="s">
        <v>489</v>
      </c>
      <c r="C10" s="718">
        <v>1205229.7865877233</v>
      </c>
      <c r="D10" s="697">
        <v>563454.1364731245</v>
      </c>
      <c r="E10" s="697">
        <v>641043.2401145983</v>
      </c>
      <c r="F10" s="720">
        <v>732.41000000000008</v>
      </c>
      <c r="G10" s="720">
        <v>0</v>
      </c>
      <c r="H10" s="697">
        <v>20499.9518124809</v>
      </c>
      <c r="I10" s="720">
        <v>19181.610536233198</v>
      </c>
      <c r="J10" s="720">
        <v>894.36453874167762</v>
      </c>
      <c r="K10" s="720">
        <v>423.97673750602655</v>
      </c>
      <c r="L10" s="720">
        <v>0</v>
      </c>
    </row>
    <row r="11" spans="1:12">
      <c r="A11" s="410">
        <v>5</v>
      </c>
      <c r="B11" s="423" t="s">
        <v>490</v>
      </c>
      <c r="C11" s="718">
        <v>4160307.9266424635</v>
      </c>
      <c r="D11" s="697">
        <v>3163182.0300263129</v>
      </c>
      <c r="E11" s="697">
        <v>4627.5102669404514</v>
      </c>
      <c r="F11" s="720">
        <v>992498.38634920877</v>
      </c>
      <c r="G11" s="720">
        <v>0</v>
      </c>
      <c r="H11" s="697">
        <v>658147.67773903313</v>
      </c>
      <c r="I11" s="720">
        <v>59460.902334227685</v>
      </c>
      <c r="J11" s="720">
        <v>1896.6166994214964</v>
      </c>
      <c r="K11" s="720">
        <v>596790.15870538447</v>
      </c>
      <c r="L11" s="720">
        <v>0</v>
      </c>
    </row>
    <row r="12" spans="1:12">
      <c r="A12" s="410">
        <v>6</v>
      </c>
      <c r="B12" s="423" t="s">
        <v>491</v>
      </c>
      <c r="C12" s="718">
        <v>9025314.0699984953</v>
      </c>
      <c r="D12" s="697">
        <v>6816719.0825268524</v>
      </c>
      <c r="E12" s="697">
        <v>83786.706272138937</v>
      </c>
      <c r="F12" s="720">
        <v>2124808.2811994962</v>
      </c>
      <c r="G12" s="720">
        <v>0</v>
      </c>
      <c r="H12" s="697">
        <v>636936.21940816496</v>
      </c>
      <c r="I12" s="720">
        <v>103537.31810213655</v>
      </c>
      <c r="J12" s="720">
        <v>33629.695731246022</v>
      </c>
      <c r="K12" s="720">
        <v>499769.2055747821</v>
      </c>
      <c r="L12" s="720">
        <v>0</v>
      </c>
    </row>
    <row r="13" spans="1:12">
      <c r="A13" s="410">
        <v>7</v>
      </c>
      <c r="B13" s="423" t="s">
        <v>492</v>
      </c>
      <c r="C13" s="718">
        <v>2254537.7928338563</v>
      </c>
      <c r="D13" s="697">
        <v>2243589.7734747119</v>
      </c>
      <c r="E13" s="697">
        <v>2088.2193980872762</v>
      </c>
      <c r="F13" s="720">
        <v>8859.799961057508</v>
      </c>
      <c r="G13" s="720">
        <v>0</v>
      </c>
      <c r="H13" s="697">
        <v>28535.280248343137</v>
      </c>
      <c r="I13" s="720">
        <v>22534.527387599504</v>
      </c>
      <c r="J13" s="720">
        <v>872.00109268313702</v>
      </c>
      <c r="K13" s="720">
        <v>5128.7517680604906</v>
      </c>
      <c r="L13" s="720">
        <v>0</v>
      </c>
    </row>
    <row r="14" spans="1:12">
      <c r="A14" s="410">
        <v>8</v>
      </c>
      <c r="B14" s="423" t="s">
        <v>493</v>
      </c>
      <c r="C14" s="718">
        <v>2322667.2295299135</v>
      </c>
      <c r="D14" s="697">
        <v>2289580.9137536301</v>
      </c>
      <c r="E14" s="697">
        <v>20868.587620686623</v>
      </c>
      <c r="F14" s="720">
        <v>12217.728155596922</v>
      </c>
      <c r="G14" s="720">
        <v>0</v>
      </c>
      <c r="H14" s="697">
        <v>63299.44371578491</v>
      </c>
      <c r="I14" s="720">
        <v>51331.223908398169</v>
      </c>
      <c r="J14" s="720">
        <v>8070.7435238508979</v>
      </c>
      <c r="K14" s="720">
        <v>3897.4762835358556</v>
      </c>
      <c r="L14" s="720">
        <v>0</v>
      </c>
    </row>
    <row r="15" spans="1:12">
      <c r="A15" s="410">
        <v>9</v>
      </c>
      <c r="B15" s="423" t="s">
        <v>494</v>
      </c>
      <c r="C15" s="718">
        <v>884176.80532972817</v>
      </c>
      <c r="D15" s="697">
        <v>880949.22532972822</v>
      </c>
      <c r="E15" s="697">
        <v>3227.58</v>
      </c>
      <c r="F15" s="720">
        <v>0</v>
      </c>
      <c r="G15" s="720">
        <v>0</v>
      </c>
      <c r="H15" s="697">
        <v>17164.502773175158</v>
      </c>
      <c r="I15" s="720">
        <v>15769.659126939829</v>
      </c>
      <c r="J15" s="720">
        <v>1394.8436462353388</v>
      </c>
      <c r="K15" s="720">
        <v>0</v>
      </c>
      <c r="L15" s="720">
        <v>0</v>
      </c>
    </row>
    <row r="16" spans="1:12">
      <c r="A16" s="410">
        <v>10</v>
      </c>
      <c r="B16" s="423" t="s">
        <v>495</v>
      </c>
      <c r="C16" s="718">
        <v>1415692.5555391526</v>
      </c>
      <c r="D16" s="697">
        <v>1380466.4891468333</v>
      </c>
      <c r="E16" s="697">
        <v>34027.866392319273</v>
      </c>
      <c r="F16" s="720">
        <v>1198.2</v>
      </c>
      <c r="G16" s="720">
        <v>0</v>
      </c>
      <c r="H16" s="697">
        <v>24717.059409969181</v>
      </c>
      <c r="I16" s="720">
        <v>18464.605532515478</v>
      </c>
      <c r="J16" s="720">
        <v>5558.8411101789206</v>
      </c>
      <c r="K16" s="720">
        <v>693.61276727477912</v>
      </c>
      <c r="L16" s="720">
        <v>0</v>
      </c>
    </row>
    <row r="17" spans="1:12">
      <c r="A17" s="410">
        <v>11</v>
      </c>
      <c r="B17" s="423" t="s">
        <v>496</v>
      </c>
      <c r="C17" s="718">
        <v>1268622.2716890317</v>
      </c>
      <c r="D17" s="697">
        <v>1248508.594403951</v>
      </c>
      <c r="E17" s="697">
        <v>13299.854673197113</v>
      </c>
      <c r="F17" s="720">
        <v>6813.822611883129</v>
      </c>
      <c r="G17" s="720">
        <v>0</v>
      </c>
      <c r="H17" s="697">
        <v>35035.621329935704</v>
      </c>
      <c r="I17" s="720">
        <v>25653.500480889299</v>
      </c>
      <c r="J17" s="720">
        <v>5437.7423166246426</v>
      </c>
      <c r="K17" s="720">
        <v>3944.3785324217329</v>
      </c>
      <c r="L17" s="720">
        <v>0</v>
      </c>
    </row>
    <row r="18" spans="1:12">
      <c r="A18" s="410">
        <v>12</v>
      </c>
      <c r="B18" s="423" t="s">
        <v>497</v>
      </c>
      <c r="C18" s="718">
        <v>8226595.3324129991</v>
      </c>
      <c r="D18" s="697">
        <v>7935645.7865700228</v>
      </c>
      <c r="E18" s="697">
        <v>242906.63214437946</v>
      </c>
      <c r="F18" s="720">
        <v>48042.913698596094</v>
      </c>
      <c r="G18" s="720">
        <v>0</v>
      </c>
      <c r="H18" s="697">
        <v>211282.81481907435</v>
      </c>
      <c r="I18" s="720">
        <v>154720.13124282542</v>
      </c>
      <c r="J18" s="720">
        <v>28751.651763173741</v>
      </c>
      <c r="K18" s="720">
        <v>27811.03181307514</v>
      </c>
      <c r="L18" s="720">
        <v>0</v>
      </c>
    </row>
    <row r="19" spans="1:12">
      <c r="A19" s="410">
        <v>13</v>
      </c>
      <c r="B19" s="423" t="s">
        <v>498</v>
      </c>
      <c r="C19" s="718">
        <v>1193339.7869388203</v>
      </c>
      <c r="D19" s="697">
        <v>1141074.8497197328</v>
      </c>
      <c r="E19" s="697">
        <v>23042.261168065681</v>
      </c>
      <c r="F19" s="720">
        <v>29222.676051020928</v>
      </c>
      <c r="G19" s="720">
        <v>0</v>
      </c>
      <c r="H19" s="697">
        <v>52315.122154454431</v>
      </c>
      <c r="I19" s="720">
        <v>28073.802235100411</v>
      </c>
      <c r="J19" s="720">
        <v>7324.9276618651629</v>
      </c>
      <c r="K19" s="720">
        <v>16916.392257488766</v>
      </c>
      <c r="L19" s="720">
        <v>0</v>
      </c>
    </row>
    <row r="20" spans="1:12">
      <c r="A20" s="410">
        <v>14</v>
      </c>
      <c r="B20" s="423" t="s">
        <v>499</v>
      </c>
      <c r="C20" s="718">
        <v>4552324.6101516662</v>
      </c>
      <c r="D20" s="697">
        <v>2852296.2814178756</v>
      </c>
      <c r="E20" s="697">
        <v>1658993.4874743326</v>
      </c>
      <c r="F20" s="720">
        <v>41034.841259466637</v>
      </c>
      <c r="G20" s="720">
        <v>0</v>
      </c>
      <c r="H20" s="697">
        <v>101031.26384989286</v>
      </c>
      <c r="I20" s="720">
        <v>45658.510675236852</v>
      </c>
      <c r="J20" s="720">
        <v>31618.547031557766</v>
      </c>
      <c r="K20" s="720">
        <v>23754.206143097941</v>
      </c>
      <c r="L20" s="720">
        <v>0</v>
      </c>
    </row>
    <row r="21" spans="1:12">
      <c r="A21" s="410">
        <v>15</v>
      </c>
      <c r="B21" s="423" t="s">
        <v>500</v>
      </c>
      <c r="C21" s="718">
        <v>2797616.4139536228</v>
      </c>
      <c r="D21" s="697">
        <v>2632796.4686428481</v>
      </c>
      <c r="E21" s="697">
        <v>81025.673795461378</v>
      </c>
      <c r="F21" s="720">
        <v>83794.271515314045</v>
      </c>
      <c r="G21" s="720">
        <v>0</v>
      </c>
      <c r="H21" s="697">
        <v>128733.51858861026</v>
      </c>
      <c r="I21" s="720">
        <v>56422.055702026548</v>
      </c>
      <c r="J21" s="720">
        <v>23804.722319473552</v>
      </c>
      <c r="K21" s="720">
        <v>48506.740567109991</v>
      </c>
      <c r="L21" s="720">
        <v>0</v>
      </c>
    </row>
    <row r="22" spans="1:12">
      <c r="A22" s="410">
        <v>16</v>
      </c>
      <c r="B22" s="423" t="s">
        <v>501</v>
      </c>
      <c r="C22" s="718">
        <v>1979022.642311983</v>
      </c>
      <c r="D22" s="697">
        <v>1977981.4136234585</v>
      </c>
      <c r="E22" s="697">
        <v>1041.2286885245903</v>
      </c>
      <c r="F22" s="720">
        <v>0</v>
      </c>
      <c r="G22" s="720">
        <v>0</v>
      </c>
      <c r="H22" s="697">
        <v>32194.639334610769</v>
      </c>
      <c r="I22" s="720">
        <v>31744.657856083053</v>
      </c>
      <c r="J22" s="720">
        <v>449.9814785277141</v>
      </c>
      <c r="K22" s="720">
        <v>0</v>
      </c>
      <c r="L22" s="720">
        <v>0</v>
      </c>
    </row>
    <row r="23" spans="1:12">
      <c r="A23" s="410">
        <v>17</v>
      </c>
      <c r="B23" s="423" t="s">
        <v>502</v>
      </c>
      <c r="C23" s="718">
        <v>321932.53200211318</v>
      </c>
      <c r="D23" s="697">
        <v>309009.40267895936</v>
      </c>
      <c r="E23" s="697">
        <v>0</v>
      </c>
      <c r="F23" s="720">
        <v>12923.12932315388</v>
      </c>
      <c r="G23" s="720">
        <v>0</v>
      </c>
      <c r="H23" s="697">
        <v>12733.585185011747</v>
      </c>
      <c r="I23" s="720">
        <v>5252.6575504911189</v>
      </c>
      <c r="J23" s="720">
        <v>0</v>
      </c>
      <c r="K23" s="720">
        <v>7480.927634520619</v>
      </c>
      <c r="L23" s="720">
        <v>0</v>
      </c>
    </row>
    <row r="24" spans="1:12">
      <c r="A24" s="410">
        <v>18</v>
      </c>
      <c r="B24" s="423" t="s">
        <v>503</v>
      </c>
      <c r="C24" s="718">
        <v>569317.69062970835</v>
      </c>
      <c r="D24" s="697">
        <v>515717.60269661626</v>
      </c>
      <c r="E24" s="697">
        <v>43167.729242014873</v>
      </c>
      <c r="F24" s="720">
        <v>10432.358691077505</v>
      </c>
      <c r="G24" s="720">
        <v>0</v>
      </c>
      <c r="H24" s="697">
        <v>29345.482401458812</v>
      </c>
      <c r="I24" s="720">
        <v>9629.4131094590339</v>
      </c>
      <c r="J24" s="720">
        <v>13676.996365175062</v>
      </c>
      <c r="K24" s="720">
        <v>6039.0729268247032</v>
      </c>
      <c r="L24" s="720">
        <v>0</v>
      </c>
    </row>
    <row r="25" spans="1:12">
      <c r="A25" s="410">
        <v>19</v>
      </c>
      <c r="B25" s="423" t="s">
        <v>504</v>
      </c>
      <c r="C25" s="718">
        <v>724991.38787279092</v>
      </c>
      <c r="D25" s="697">
        <v>711727.57910566765</v>
      </c>
      <c r="E25" s="697">
        <v>3244.5587671232875</v>
      </c>
      <c r="F25" s="720">
        <v>10019.25</v>
      </c>
      <c r="G25" s="720">
        <v>0</v>
      </c>
      <c r="H25" s="697">
        <v>28617.523189452051</v>
      </c>
      <c r="I25" s="720">
        <v>21741.438665668917</v>
      </c>
      <c r="J25" s="720">
        <v>1076.1515255208828</v>
      </c>
      <c r="K25" s="720">
        <v>5799.9329982622521</v>
      </c>
      <c r="L25" s="720">
        <v>0</v>
      </c>
    </row>
    <row r="26" spans="1:12">
      <c r="A26" s="410">
        <v>20</v>
      </c>
      <c r="B26" s="423" t="s">
        <v>505</v>
      </c>
      <c r="C26" s="718">
        <v>2717652.2254636115</v>
      </c>
      <c r="D26" s="697">
        <v>2701351.8454099759</v>
      </c>
      <c r="E26" s="697">
        <v>0</v>
      </c>
      <c r="F26" s="720">
        <v>16300.380053634944</v>
      </c>
      <c r="G26" s="720">
        <v>0</v>
      </c>
      <c r="H26" s="697">
        <v>63250.933772606906</v>
      </c>
      <c r="I26" s="720">
        <v>53814.986754886704</v>
      </c>
      <c r="J26" s="720">
        <v>0</v>
      </c>
      <c r="K26" s="720">
        <v>9435.947017720202</v>
      </c>
      <c r="L26" s="720">
        <v>0</v>
      </c>
    </row>
    <row r="27" spans="1:12">
      <c r="A27" s="410">
        <v>21</v>
      </c>
      <c r="B27" s="423" t="s">
        <v>506</v>
      </c>
      <c r="C27" s="718">
        <v>470263.32697861857</v>
      </c>
      <c r="D27" s="697">
        <v>467186.36807350907</v>
      </c>
      <c r="E27" s="697">
        <v>2288.8789051094891</v>
      </c>
      <c r="F27" s="720">
        <v>788.08</v>
      </c>
      <c r="G27" s="720">
        <v>0</v>
      </c>
      <c r="H27" s="697">
        <v>10888.088148758947</v>
      </c>
      <c r="I27" s="720">
        <v>9442.7143245123862</v>
      </c>
      <c r="J27" s="720">
        <v>989.17089515800387</v>
      </c>
      <c r="K27" s="720">
        <v>456.20292908855612</v>
      </c>
      <c r="L27" s="720">
        <v>0</v>
      </c>
    </row>
    <row r="28" spans="1:12">
      <c r="A28" s="410">
        <v>22</v>
      </c>
      <c r="B28" s="423" t="s">
        <v>507</v>
      </c>
      <c r="C28" s="718">
        <v>2153667.5505414293</v>
      </c>
      <c r="D28" s="697">
        <v>2099940.1471859533</v>
      </c>
      <c r="E28" s="697">
        <v>39368.161520684487</v>
      </c>
      <c r="F28" s="720">
        <v>14359.241834791897</v>
      </c>
      <c r="G28" s="720">
        <v>0</v>
      </c>
      <c r="H28" s="697">
        <v>76967.061951776283</v>
      </c>
      <c r="I28" s="720">
        <v>53782.589119451142</v>
      </c>
      <c r="J28" s="720">
        <v>13274.278722863744</v>
      </c>
      <c r="K28" s="720">
        <v>9910.1941094614031</v>
      </c>
      <c r="L28" s="720">
        <v>0</v>
      </c>
    </row>
    <row r="29" spans="1:12">
      <c r="A29" s="410">
        <v>23</v>
      </c>
      <c r="B29" s="423" t="s">
        <v>508</v>
      </c>
      <c r="C29" s="718">
        <v>25483014.768082902</v>
      </c>
      <c r="D29" s="697">
        <v>24159288.699948337</v>
      </c>
      <c r="E29" s="697">
        <v>826571.32953994151</v>
      </c>
      <c r="F29" s="720">
        <v>497154.7385946206</v>
      </c>
      <c r="G29" s="720">
        <v>0</v>
      </c>
      <c r="H29" s="697">
        <v>1140104.4139471063</v>
      </c>
      <c r="I29" s="720">
        <v>621228.34821805893</v>
      </c>
      <c r="J29" s="720">
        <v>193643.06854548564</v>
      </c>
      <c r="K29" s="720">
        <v>325232.99718356004</v>
      </c>
      <c r="L29" s="720">
        <v>0</v>
      </c>
    </row>
    <row r="30" spans="1:12">
      <c r="A30" s="410">
        <v>24</v>
      </c>
      <c r="B30" s="423" t="s">
        <v>509</v>
      </c>
      <c r="C30" s="718">
        <v>2703422.8555587162</v>
      </c>
      <c r="D30" s="697">
        <v>1174271.5766080001</v>
      </c>
      <c r="E30" s="697">
        <v>1369547.7033970491</v>
      </c>
      <c r="F30" s="720">
        <v>159603.57555366962</v>
      </c>
      <c r="G30" s="720">
        <v>0</v>
      </c>
      <c r="H30" s="697">
        <v>258432.38479520672</v>
      </c>
      <c r="I30" s="720">
        <v>30022.742736538064</v>
      </c>
      <c r="J30" s="720">
        <v>130679.14247021089</v>
      </c>
      <c r="K30" s="720">
        <v>97730.499588457809</v>
      </c>
      <c r="L30" s="720">
        <v>0</v>
      </c>
    </row>
    <row r="31" spans="1:12">
      <c r="A31" s="410">
        <v>25</v>
      </c>
      <c r="B31" s="423" t="s">
        <v>510</v>
      </c>
      <c r="C31" s="718">
        <v>16643971.81887231</v>
      </c>
      <c r="D31" s="697">
        <v>15194559.048535202</v>
      </c>
      <c r="E31" s="697">
        <v>1125783.7382481452</v>
      </c>
      <c r="F31" s="720">
        <v>323629.03208897036</v>
      </c>
      <c r="G31" s="720">
        <v>0</v>
      </c>
      <c r="H31" s="697">
        <v>618673.08271178335</v>
      </c>
      <c r="I31" s="720">
        <v>298024.01497689955</v>
      </c>
      <c r="J31" s="720">
        <v>140588.45844851839</v>
      </c>
      <c r="K31" s="720">
        <v>180060.60928636766</v>
      </c>
      <c r="L31" s="720">
        <v>0</v>
      </c>
    </row>
    <row r="32" spans="1:12">
      <c r="A32" s="410">
        <v>26</v>
      </c>
      <c r="B32" s="423" t="s">
        <v>566</v>
      </c>
      <c r="C32" s="718">
        <v>0</v>
      </c>
      <c r="D32" s="697">
        <v>0</v>
      </c>
      <c r="E32" s="697">
        <v>0</v>
      </c>
      <c r="F32" s="720">
        <v>0</v>
      </c>
      <c r="G32" s="720">
        <v>0</v>
      </c>
      <c r="H32" s="697">
        <v>0</v>
      </c>
      <c r="I32" s="720">
        <v>0</v>
      </c>
      <c r="J32" s="720">
        <v>0</v>
      </c>
      <c r="K32" s="720">
        <v>0</v>
      </c>
      <c r="L32" s="720">
        <v>0</v>
      </c>
    </row>
    <row r="33" spans="1:12">
      <c r="A33" s="410">
        <v>27</v>
      </c>
      <c r="B33" s="466" t="s">
        <v>66</v>
      </c>
      <c r="C33" s="721">
        <v>106332252.47536644</v>
      </c>
      <c r="D33" s="697">
        <v>95387206.480517834</v>
      </c>
      <c r="E33" s="697">
        <v>6370606.4254063535</v>
      </c>
      <c r="F33" s="720">
        <v>4574439.5694422368</v>
      </c>
      <c r="G33" s="720">
        <v>2.8376234695315361E-9</v>
      </c>
      <c r="H33" s="697">
        <v>4640107.6629324183</v>
      </c>
      <c r="I33" s="720">
        <v>1981236.5867146815</v>
      </c>
      <c r="J33" s="720">
        <v>678307.34494052373</v>
      </c>
      <c r="K33" s="720">
        <v>1980563.7312772137</v>
      </c>
      <c r="L33" s="720">
        <v>0</v>
      </c>
    </row>
    <row r="35" spans="1:12">
      <c r="B35" s="465"/>
      <c r="C35" s="465"/>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3"/>
  <sheetViews>
    <sheetView showGridLines="0" topLeftCell="C1" zoomScale="80" zoomScaleNormal="80" workbookViewId="0">
      <selection activeCell="C6" sqref="C6:K11"/>
    </sheetView>
  </sheetViews>
  <sheetFormatPr defaultColWidth="8.77734375" defaultRowHeight="12"/>
  <cols>
    <col min="1" max="1" width="11.77734375" style="329" bestFit="1" customWidth="1"/>
    <col min="2" max="2" width="165.109375" style="329" customWidth="1"/>
    <col min="3" max="11" width="28.21875" style="329" customWidth="1"/>
    <col min="12" max="16384" width="8.77734375" style="329"/>
  </cols>
  <sheetData>
    <row r="1" spans="1:11" s="323" customFormat="1" ht="13.8">
      <c r="A1" s="322" t="s">
        <v>97</v>
      </c>
      <c r="B1" s="246" t="str">
        <f>Info!C2</f>
        <v>სს სილქ ბანკი</v>
      </c>
      <c r="C1" s="420"/>
      <c r="D1" s="420"/>
      <c r="E1" s="420"/>
      <c r="F1" s="420"/>
      <c r="G1" s="420"/>
      <c r="H1" s="420"/>
      <c r="I1" s="420"/>
      <c r="J1" s="420"/>
      <c r="K1" s="420"/>
    </row>
    <row r="2" spans="1:11" s="323" customFormat="1">
      <c r="A2" s="322" t="s">
        <v>98</v>
      </c>
      <c r="B2" s="692">
        <f>'1. key ratios'!B2</f>
        <v>45930</v>
      </c>
      <c r="C2" s="420"/>
      <c r="D2" s="420"/>
      <c r="E2" s="420"/>
      <c r="F2" s="420"/>
      <c r="G2" s="420"/>
      <c r="H2" s="420"/>
      <c r="I2" s="420"/>
      <c r="J2" s="420"/>
      <c r="K2" s="420"/>
    </row>
    <row r="3" spans="1:11" s="323" customFormat="1">
      <c r="A3" s="324" t="s">
        <v>567</v>
      </c>
      <c r="B3" s="420"/>
      <c r="C3" s="420"/>
      <c r="D3" s="420"/>
      <c r="E3" s="420"/>
      <c r="F3" s="420"/>
      <c r="G3" s="420"/>
      <c r="H3" s="420"/>
      <c r="I3" s="420"/>
      <c r="J3" s="420"/>
      <c r="K3" s="420"/>
    </row>
    <row r="4" spans="1:11">
      <c r="A4" s="471"/>
      <c r="B4" s="471"/>
      <c r="C4" s="470" t="s">
        <v>471</v>
      </c>
      <c r="D4" s="470" t="s">
        <v>472</v>
      </c>
      <c r="E4" s="470" t="s">
        <v>473</v>
      </c>
      <c r="F4" s="470" t="s">
        <v>474</v>
      </c>
      <c r="G4" s="470" t="s">
        <v>475</v>
      </c>
      <c r="H4" s="470" t="s">
        <v>476</v>
      </c>
      <c r="I4" s="470" t="s">
        <v>477</v>
      </c>
      <c r="J4" s="470" t="s">
        <v>478</v>
      </c>
      <c r="K4" s="470" t="s">
        <v>479</v>
      </c>
    </row>
    <row r="5" spans="1:11" ht="103.95" customHeight="1">
      <c r="A5" s="850" t="s">
        <v>874</v>
      </c>
      <c r="B5" s="851"/>
      <c r="C5" s="469" t="s">
        <v>568</v>
      </c>
      <c r="D5" s="469" t="s">
        <v>561</v>
      </c>
      <c r="E5" s="469" t="s">
        <v>562</v>
      </c>
      <c r="F5" s="469" t="s">
        <v>873</v>
      </c>
      <c r="G5" s="469" t="s">
        <v>569</v>
      </c>
      <c r="H5" s="469" t="s">
        <v>570</v>
      </c>
      <c r="I5" s="469" t="s">
        <v>571</v>
      </c>
      <c r="J5" s="469" t="s">
        <v>572</v>
      </c>
      <c r="K5" s="469" t="s">
        <v>573</v>
      </c>
    </row>
    <row r="6" spans="1:11">
      <c r="A6" s="410">
        <v>1</v>
      </c>
      <c r="B6" s="410" t="s">
        <v>574</v>
      </c>
      <c r="C6" s="697">
        <v>1716050.9900000002</v>
      </c>
      <c r="D6" s="697"/>
      <c r="E6" s="697"/>
      <c r="F6" s="697"/>
      <c r="G6" s="697">
        <v>47182277.064178824</v>
      </c>
      <c r="H6" s="697"/>
      <c r="I6" s="697">
        <v>16334628.091611465</v>
      </c>
      <c r="J6" s="697">
        <v>0</v>
      </c>
      <c r="K6" s="697">
        <v>41099296.329576232</v>
      </c>
    </row>
    <row r="7" spans="1:11">
      <c r="A7" s="410">
        <v>2</v>
      </c>
      <c r="B7" s="410" t="s">
        <v>575</v>
      </c>
      <c r="C7" s="697"/>
      <c r="D7" s="697"/>
      <c r="E7" s="697"/>
      <c r="F7" s="697"/>
      <c r="G7" s="697"/>
      <c r="H7" s="697"/>
      <c r="I7" s="697"/>
      <c r="J7" s="697"/>
      <c r="K7" s="697"/>
    </row>
    <row r="8" spans="1:11">
      <c r="A8" s="410">
        <v>3</v>
      </c>
      <c r="B8" s="410" t="s">
        <v>539</v>
      </c>
      <c r="C8" s="697">
        <v>0</v>
      </c>
      <c r="D8" s="697"/>
      <c r="E8" s="697"/>
      <c r="F8" s="697"/>
      <c r="G8" s="697">
        <v>17892627.969999999</v>
      </c>
      <c r="H8" s="697"/>
      <c r="I8" s="697"/>
      <c r="J8" s="697"/>
      <c r="K8" s="697"/>
    </row>
    <row r="9" spans="1:11">
      <c r="A9" s="410">
        <v>4</v>
      </c>
      <c r="B9" s="427" t="s">
        <v>872</v>
      </c>
      <c r="C9" s="722"/>
      <c r="D9" s="722"/>
      <c r="E9" s="722"/>
      <c r="F9" s="722"/>
      <c r="G9" s="722">
        <v>3260956.1123445416</v>
      </c>
      <c r="H9" s="722"/>
      <c r="I9" s="722">
        <v>0</v>
      </c>
      <c r="J9" s="722"/>
      <c r="K9" s="722">
        <v>1313483.4570976989</v>
      </c>
    </row>
    <row r="10" spans="1:11">
      <c r="A10" s="410">
        <v>5</v>
      </c>
      <c r="B10" s="427" t="s">
        <v>871</v>
      </c>
      <c r="C10" s="722"/>
      <c r="D10" s="722"/>
      <c r="E10" s="722"/>
      <c r="F10" s="722"/>
      <c r="G10" s="722"/>
      <c r="H10" s="722"/>
      <c r="I10" s="722"/>
      <c r="J10" s="722"/>
      <c r="K10" s="722"/>
    </row>
    <row r="11" spans="1:11">
      <c r="A11" s="410">
        <v>6</v>
      </c>
      <c r="B11" s="427" t="s">
        <v>870</v>
      </c>
      <c r="C11" s="722"/>
      <c r="D11" s="722"/>
      <c r="E11" s="722"/>
      <c r="F11" s="722"/>
      <c r="G11" s="722"/>
      <c r="H11" s="722"/>
      <c r="I11" s="722"/>
      <c r="J11" s="722"/>
      <c r="K11" s="722"/>
    </row>
    <row r="13" spans="1:11" ht="13.8">
      <c r="B13" s="467"/>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topLeftCell="T1" zoomScaleNormal="100" workbookViewId="0">
      <selection activeCell="Z8" sqref="Z8"/>
    </sheetView>
  </sheetViews>
  <sheetFormatPr defaultColWidth="8.77734375" defaultRowHeight="14.4"/>
  <cols>
    <col min="1" max="1" width="10" style="472" bestFit="1" customWidth="1"/>
    <col min="2" max="2" width="71.77734375" style="472" customWidth="1"/>
    <col min="3" max="3" width="11.6640625" style="472" bestFit="1" customWidth="1"/>
    <col min="4" max="5" width="15.33203125" style="472" bestFit="1" customWidth="1"/>
    <col min="6" max="6" width="20.109375" style="472" bestFit="1" customWidth="1"/>
    <col min="7" max="7" width="37.6640625" style="472" bestFit="1" customWidth="1"/>
    <col min="8" max="8" width="11.6640625" style="472" bestFit="1" customWidth="1"/>
    <col min="9" max="10" width="15.33203125" style="472" bestFit="1" customWidth="1"/>
    <col min="11" max="11" width="20.109375" style="472" bestFit="1" customWidth="1"/>
    <col min="12" max="12" width="37.6640625" style="472" bestFit="1" customWidth="1"/>
    <col min="13" max="13" width="10.77734375" style="472" bestFit="1" customWidth="1"/>
    <col min="14" max="15" width="15.33203125" style="472" bestFit="1" customWidth="1"/>
    <col min="16" max="16" width="20.109375" style="472" bestFit="1" customWidth="1"/>
    <col min="17" max="17" width="37.77734375" style="472" bestFit="1" customWidth="1"/>
    <col min="18" max="18" width="18" style="472" bestFit="1" customWidth="1"/>
    <col min="19" max="19" width="48" style="472" bestFit="1" customWidth="1"/>
    <col min="20" max="20" width="45.77734375" style="472" bestFit="1" customWidth="1"/>
    <col min="21" max="21" width="48" style="472" bestFit="1" customWidth="1"/>
    <col min="22" max="22" width="44.33203125" style="472" bestFit="1" customWidth="1"/>
    <col min="23" max="16384" width="8.77734375" style="472"/>
  </cols>
  <sheetData>
    <row r="1" spans="1:22">
      <c r="A1" s="322" t="s">
        <v>97</v>
      </c>
      <c r="B1" s="246" t="str">
        <f>Info!C2</f>
        <v>სს სილქ ბანკი</v>
      </c>
    </row>
    <row r="2" spans="1:22">
      <c r="A2" s="322" t="s">
        <v>98</v>
      </c>
      <c r="B2" s="692">
        <f>'1. key ratios'!B2</f>
        <v>45930</v>
      </c>
    </row>
    <row r="3" spans="1:22">
      <c r="A3" s="324" t="s">
        <v>657</v>
      </c>
      <c r="B3" s="420"/>
    </row>
    <row r="4" spans="1:22">
      <c r="A4" s="324"/>
      <c r="B4" s="420"/>
    </row>
    <row r="5" spans="1:22" ht="24" customHeight="1">
      <c r="A5" s="852" t="s">
        <v>684</v>
      </c>
      <c r="B5" s="852"/>
      <c r="C5" s="854" t="s">
        <v>876</v>
      </c>
      <c r="D5" s="854"/>
      <c r="E5" s="854"/>
      <c r="F5" s="854"/>
      <c r="G5" s="854"/>
      <c r="H5" s="854" t="s">
        <v>565</v>
      </c>
      <c r="I5" s="854"/>
      <c r="J5" s="854"/>
      <c r="K5" s="854"/>
      <c r="L5" s="854"/>
      <c r="M5" s="854" t="s">
        <v>875</v>
      </c>
      <c r="N5" s="854"/>
      <c r="O5" s="854"/>
      <c r="P5" s="854"/>
      <c r="Q5" s="854"/>
      <c r="R5" s="853" t="s">
        <v>683</v>
      </c>
      <c r="S5" s="853" t="s">
        <v>687</v>
      </c>
      <c r="T5" s="853" t="s">
        <v>686</v>
      </c>
      <c r="U5" s="853" t="s">
        <v>915</v>
      </c>
      <c r="V5" s="853" t="s">
        <v>916</v>
      </c>
    </row>
    <row r="6" spans="1:22" ht="36" customHeight="1">
      <c r="A6" s="852"/>
      <c r="B6" s="852"/>
      <c r="C6" s="482"/>
      <c r="D6" s="418" t="s">
        <v>860</v>
      </c>
      <c r="E6" s="418" t="s">
        <v>859</v>
      </c>
      <c r="F6" s="418" t="s">
        <v>858</v>
      </c>
      <c r="G6" s="418" t="s">
        <v>857</v>
      </c>
      <c r="H6" s="482"/>
      <c r="I6" s="418" t="s">
        <v>860</v>
      </c>
      <c r="J6" s="418" t="s">
        <v>859</v>
      </c>
      <c r="K6" s="418" t="s">
        <v>858</v>
      </c>
      <c r="L6" s="418" t="s">
        <v>857</v>
      </c>
      <c r="M6" s="482"/>
      <c r="N6" s="418" t="s">
        <v>860</v>
      </c>
      <c r="O6" s="418" t="s">
        <v>859</v>
      </c>
      <c r="P6" s="418" t="s">
        <v>858</v>
      </c>
      <c r="Q6" s="418" t="s">
        <v>857</v>
      </c>
      <c r="R6" s="853"/>
      <c r="S6" s="853"/>
      <c r="T6" s="853"/>
      <c r="U6" s="853"/>
      <c r="V6" s="853"/>
    </row>
    <row r="7" spans="1:22">
      <c r="A7" s="476">
        <v>1</v>
      </c>
      <c r="B7" s="481" t="s">
        <v>658</v>
      </c>
      <c r="C7" s="722">
        <v>2499471.98</v>
      </c>
      <c r="D7" s="722">
        <v>2481563.5699999998</v>
      </c>
      <c r="E7" s="722">
        <v>17908.41</v>
      </c>
      <c r="F7" s="722">
        <v>0</v>
      </c>
      <c r="G7" s="722"/>
      <c r="H7" s="722">
        <v>2538679.0321900002</v>
      </c>
      <c r="I7" s="722">
        <v>2520395.2921899999</v>
      </c>
      <c r="J7" s="722">
        <v>18283.740000000002</v>
      </c>
      <c r="K7" s="722">
        <v>0</v>
      </c>
      <c r="L7" s="722"/>
      <c r="M7" s="722">
        <v>101547.161288</v>
      </c>
      <c r="N7" s="722">
        <v>100815.811688</v>
      </c>
      <c r="O7" s="722">
        <v>731.34960000000001</v>
      </c>
      <c r="P7" s="722">
        <v>0</v>
      </c>
      <c r="Q7" s="722">
        <v>0</v>
      </c>
      <c r="R7" s="468">
        <v>177</v>
      </c>
      <c r="S7" s="723">
        <v>0.33362215078901197</v>
      </c>
      <c r="T7" s="723">
        <v>0.398213471654003</v>
      </c>
      <c r="U7" s="723">
        <v>0.32595253934392898</v>
      </c>
      <c r="V7" s="724">
        <v>35.8108742315246</v>
      </c>
    </row>
    <row r="8" spans="1:22">
      <c r="A8" s="476">
        <v>2</v>
      </c>
      <c r="B8" s="480" t="s">
        <v>659</v>
      </c>
      <c r="C8" s="722">
        <v>59494964.430000007</v>
      </c>
      <c r="D8" s="722">
        <v>57015296.290000007</v>
      </c>
      <c r="E8" s="722">
        <v>1249712.77</v>
      </c>
      <c r="F8" s="722">
        <v>1229955.3700000001</v>
      </c>
      <c r="G8" s="722"/>
      <c r="H8" s="722">
        <v>59351944.272471309</v>
      </c>
      <c r="I8" s="722">
        <v>56765255.860799097</v>
      </c>
      <c r="J8" s="722">
        <v>1273139.9791399699</v>
      </c>
      <c r="K8" s="722">
        <v>1313548.4325322399</v>
      </c>
      <c r="L8" s="722"/>
      <c r="M8" s="722">
        <v>2455884.0932604009</v>
      </c>
      <c r="N8" s="722">
        <v>1350882.8248006201</v>
      </c>
      <c r="O8" s="722">
        <v>302060.64460523101</v>
      </c>
      <c r="P8" s="722">
        <v>802940.62385454995</v>
      </c>
      <c r="Q8" s="722"/>
      <c r="R8" s="468">
        <v>10996</v>
      </c>
      <c r="S8" s="723">
        <v>0.25045256730681698</v>
      </c>
      <c r="T8" s="723">
        <v>0.30416379106536801</v>
      </c>
      <c r="U8" s="723">
        <v>0.22775305250462999</v>
      </c>
      <c r="V8" s="724">
        <v>46.852010018126897</v>
      </c>
    </row>
    <row r="9" spans="1:22">
      <c r="A9" s="476">
        <v>3</v>
      </c>
      <c r="B9" s="480" t="s">
        <v>660</v>
      </c>
      <c r="C9" s="722">
        <v>5208.43</v>
      </c>
      <c r="D9" s="722">
        <v>5208.43</v>
      </c>
      <c r="E9" s="722">
        <v>0</v>
      </c>
      <c r="F9" s="722">
        <v>0</v>
      </c>
      <c r="G9" s="722"/>
      <c r="H9" s="722">
        <v>5232.9799999999996</v>
      </c>
      <c r="I9" s="722">
        <v>5232.9799999999996</v>
      </c>
      <c r="J9" s="722">
        <v>0</v>
      </c>
      <c r="K9" s="722">
        <v>0</v>
      </c>
      <c r="L9" s="722"/>
      <c r="M9" s="722">
        <v>177.27424879099999</v>
      </c>
      <c r="N9" s="722">
        <v>177.27424879099999</v>
      </c>
      <c r="O9" s="722">
        <v>0</v>
      </c>
      <c r="P9" s="722">
        <v>0</v>
      </c>
      <c r="Q9" s="722"/>
      <c r="R9" s="468">
        <v>21</v>
      </c>
      <c r="S9" s="723">
        <v>0</v>
      </c>
      <c r="T9" s="723">
        <v>0</v>
      </c>
      <c r="U9" s="723">
        <v>0</v>
      </c>
      <c r="V9" s="724">
        <v>0.48024344306074801</v>
      </c>
    </row>
    <row r="10" spans="1:22">
      <c r="A10" s="476">
        <v>4</v>
      </c>
      <c r="B10" s="480" t="s">
        <v>661</v>
      </c>
      <c r="C10" s="722">
        <v>3077.42</v>
      </c>
      <c r="D10" s="722">
        <v>3077.42</v>
      </c>
      <c r="E10" s="722">
        <v>0</v>
      </c>
      <c r="F10" s="722">
        <v>0</v>
      </c>
      <c r="G10" s="722"/>
      <c r="H10" s="722">
        <v>2896.1784575000001</v>
      </c>
      <c r="I10" s="722">
        <v>2896.1784575000001</v>
      </c>
      <c r="J10" s="722">
        <v>0</v>
      </c>
      <c r="K10" s="722">
        <v>0</v>
      </c>
      <c r="L10" s="722"/>
      <c r="M10" s="722">
        <v>35.742124509999996</v>
      </c>
      <c r="N10" s="722">
        <v>35.742124509999996</v>
      </c>
      <c r="O10" s="722">
        <v>0</v>
      </c>
      <c r="P10" s="722">
        <v>0</v>
      </c>
      <c r="Q10" s="722"/>
      <c r="R10" s="468">
        <v>2</v>
      </c>
      <c r="S10" s="723">
        <v>0</v>
      </c>
      <c r="T10" s="723">
        <v>0</v>
      </c>
      <c r="U10" s="723">
        <v>0.28000000000000003</v>
      </c>
      <c r="V10" s="724">
        <v>17.663156800176701</v>
      </c>
    </row>
    <row r="11" spans="1:22">
      <c r="A11" s="476">
        <v>5</v>
      </c>
      <c r="B11" s="480" t="s">
        <v>662</v>
      </c>
      <c r="C11" s="722">
        <v>23495.100000000002</v>
      </c>
      <c r="D11" s="722">
        <v>23488.840000000004</v>
      </c>
      <c r="E11" s="722">
        <v>3.26</v>
      </c>
      <c r="F11" s="722">
        <v>3</v>
      </c>
      <c r="G11" s="722"/>
      <c r="H11" s="722">
        <v>24507.29</v>
      </c>
      <c r="I11" s="722">
        <v>24501.030000000002</v>
      </c>
      <c r="J11" s="722">
        <v>3.26</v>
      </c>
      <c r="K11" s="722">
        <v>3</v>
      </c>
      <c r="L11" s="722"/>
      <c r="M11" s="722">
        <v>305.21451411200002</v>
      </c>
      <c r="N11" s="722">
        <v>302.37047806200002</v>
      </c>
      <c r="O11" s="722">
        <v>1.1073991759999999</v>
      </c>
      <c r="P11" s="722">
        <v>1.736636874</v>
      </c>
      <c r="Q11" s="722"/>
      <c r="R11" s="468">
        <v>381</v>
      </c>
      <c r="S11" s="723">
        <v>0</v>
      </c>
      <c r="T11" s="723">
        <v>0</v>
      </c>
      <c r="U11" s="723">
        <v>0.17271707394993499</v>
      </c>
      <c r="V11" s="724">
        <v>9.2635339183640895</v>
      </c>
    </row>
    <row r="12" spans="1:22">
      <c r="A12" s="476">
        <v>6</v>
      </c>
      <c r="B12" s="480" t="s">
        <v>663</v>
      </c>
      <c r="C12" s="722">
        <v>9630990.1499999985</v>
      </c>
      <c r="D12" s="722">
        <v>9416225.9499999993</v>
      </c>
      <c r="E12" s="722">
        <v>98446.18</v>
      </c>
      <c r="F12" s="722">
        <v>116318.02</v>
      </c>
      <c r="G12" s="722"/>
      <c r="H12" s="722">
        <v>9746242.8434999995</v>
      </c>
      <c r="I12" s="722">
        <v>9511848.0234999992</v>
      </c>
      <c r="J12" s="722">
        <v>103032.42</v>
      </c>
      <c r="K12" s="722">
        <v>131362.4</v>
      </c>
      <c r="L12" s="722"/>
      <c r="M12" s="722">
        <v>303001.54164999101</v>
      </c>
      <c r="N12" s="722">
        <v>189423.10501344301</v>
      </c>
      <c r="O12" s="722">
        <v>37535.507424627998</v>
      </c>
      <c r="P12" s="722">
        <v>76042.929211919996</v>
      </c>
      <c r="Q12" s="722"/>
      <c r="R12" s="468">
        <v>7185</v>
      </c>
      <c r="S12" s="723">
        <v>0.36</v>
      </c>
      <c r="T12" s="723">
        <v>0.44900000000000001</v>
      </c>
      <c r="U12" s="723">
        <v>0.35927870631245501</v>
      </c>
      <c r="V12" s="724">
        <v>43.2281490115056</v>
      </c>
    </row>
    <row r="13" spans="1:22">
      <c r="A13" s="476">
        <v>7</v>
      </c>
      <c r="B13" s="480" t="s">
        <v>664</v>
      </c>
      <c r="C13" s="722">
        <v>6841722.3300000001</v>
      </c>
      <c r="D13" s="722">
        <v>6268417.5999999996</v>
      </c>
      <c r="E13" s="722">
        <v>292421.11</v>
      </c>
      <c r="F13" s="722">
        <v>280883.62</v>
      </c>
      <c r="G13" s="722"/>
      <c r="H13" s="722">
        <v>6879384.0091999993</v>
      </c>
      <c r="I13" s="722">
        <v>6278192.8445999995</v>
      </c>
      <c r="J13" s="722">
        <v>296433.33880000003</v>
      </c>
      <c r="K13" s="722">
        <v>304757.82579999999</v>
      </c>
      <c r="L13" s="722"/>
      <c r="M13" s="722">
        <v>446162.09270353999</v>
      </c>
      <c r="N13" s="722">
        <v>145602.21850354</v>
      </c>
      <c r="O13" s="722">
        <v>106555.08900000001</v>
      </c>
      <c r="P13" s="722">
        <v>194004.78520000001</v>
      </c>
      <c r="Q13" s="722"/>
      <c r="R13" s="468">
        <v>47</v>
      </c>
      <c r="S13" s="723">
        <v>0.20799999999999999</v>
      </c>
      <c r="T13" s="723">
        <v>0.24299999999999999</v>
      </c>
      <c r="U13" s="723">
        <v>0.135453684027249</v>
      </c>
      <c r="V13" s="724">
        <v>145.28231487304399</v>
      </c>
    </row>
    <row r="14" spans="1:22">
      <c r="A14" s="474">
        <v>7.1</v>
      </c>
      <c r="B14" s="473" t="s">
        <v>665</v>
      </c>
      <c r="C14" s="722">
        <v>5203081</v>
      </c>
      <c r="D14" s="722">
        <v>4629776.2699999996</v>
      </c>
      <c r="E14" s="722">
        <v>292421.11</v>
      </c>
      <c r="F14" s="722">
        <v>280883.62</v>
      </c>
      <c r="G14" s="722"/>
      <c r="H14" s="722">
        <v>5241277.78266</v>
      </c>
      <c r="I14" s="722">
        <v>4640086.6180600002</v>
      </c>
      <c r="J14" s="722">
        <v>296433.33880000003</v>
      </c>
      <c r="K14" s="722">
        <v>304757.82579999999</v>
      </c>
      <c r="L14" s="722"/>
      <c r="M14" s="722">
        <v>405809.65809414</v>
      </c>
      <c r="N14" s="722">
        <v>105249.78389414</v>
      </c>
      <c r="O14" s="722">
        <v>106555.08900000001</v>
      </c>
      <c r="P14" s="722">
        <v>194004.78520000001</v>
      </c>
      <c r="Q14" s="722"/>
      <c r="R14" s="468">
        <v>30</v>
      </c>
      <c r="S14" s="723">
        <v>0</v>
      </c>
      <c r="T14" s="723">
        <v>0</v>
      </c>
      <c r="U14" s="723">
        <v>0.13461294876823901</v>
      </c>
      <c r="V14" s="724">
        <v>140.308518454162</v>
      </c>
    </row>
    <row r="15" spans="1:22" ht="24">
      <c r="A15" s="474">
        <v>7.2</v>
      </c>
      <c r="B15" s="473" t="s">
        <v>666</v>
      </c>
      <c r="C15" s="722">
        <v>1190443</v>
      </c>
      <c r="D15" s="722">
        <v>1190443</v>
      </c>
      <c r="E15" s="722">
        <v>0</v>
      </c>
      <c r="F15" s="722">
        <v>0</v>
      </c>
      <c r="G15" s="722"/>
      <c r="H15" s="722">
        <v>1192285.03113</v>
      </c>
      <c r="I15" s="722">
        <v>1192285.03113</v>
      </c>
      <c r="J15" s="722">
        <v>0</v>
      </c>
      <c r="K15" s="722">
        <v>0</v>
      </c>
      <c r="L15" s="722"/>
      <c r="M15" s="722">
        <v>32004.504827799999</v>
      </c>
      <c r="N15" s="722">
        <v>32004.504827799999</v>
      </c>
      <c r="O15" s="722">
        <v>0</v>
      </c>
      <c r="P15" s="722">
        <v>0</v>
      </c>
      <c r="Q15" s="722"/>
      <c r="R15" s="468">
        <v>10</v>
      </c>
      <c r="S15" s="723">
        <v>0</v>
      </c>
      <c r="T15" s="723">
        <v>0</v>
      </c>
      <c r="U15" s="723">
        <v>0.14126885436765901</v>
      </c>
      <c r="V15" s="724">
        <v>177.09836307576199</v>
      </c>
    </row>
    <row r="16" spans="1:22">
      <c r="A16" s="474">
        <v>7.3</v>
      </c>
      <c r="B16" s="473" t="s">
        <v>667</v>
      </c>
      <c r="C16" s="722">
        <v>448198.32999999996</v>
      </c>
      <c r="D16" s="722">
        <v>448198.32999999996</v>
      </c>
      <c r="E16" s="722">
        <v>0</v>
      </c>
      <c r="F16" s="722">
        <v>0</v>
      </c>
      <c r="G16" s="722"/>
      <c r="H16" s="722">
        <v>445821.19541000004</v>
      </c>
      <c r="I16" s="722">
        <v>445821.19541000004</v>
      </c>
      <c r="J16" s="722">
        <v>0</v>
      </c>
      <c r="K16" s="722">
        <v>0</v>
      </c>
      <c r="L16" s="722"/>
      <c r="M16" s="722">
        <v>8347.9297815999998</v>
      </c>
      <c r="N16" s="722">
        <v>8347.9297815999998</v>
      </c>
      <c r="O16" s="722">
        <v>0</v>
      </c>
      <c r="P16" s="722">
        <v>0</v>
      </c>
      <c r="Q16" s="722"/>
      <c r="R16" s="468">
        <v>7</v>
      </c>
      <c r="S16" s="723">
        <v>0.20799999999999999</v>
      </c>
      <c r="T16" s="723">
        <v>0.24299999999999999</v>
      </c>
      <c r="U16" s="723">
        <v>0.129768220689264</v>
      </c>
      <c r="V16" s="724">
        <v>118.517096391233</v>
      </c>
    </row>
    <row r="17" spans="1:22">
      <c r="A17" s="476">
        <v>8</v>
      </c>
      <c r="B17" s="480" t="s">
        <v>668</v>
      </c>
      <c r="C17" s="722">
        <v>0</v>
      </c>
      <c r="D17" s="722">
        <v>0</v>
      </c>
      <c r="E17" s="722">
        <v>0</v>
      </c>
      <c r="F17" s="722">
        <v>0</v>
      </c>
      <c r="G17" s="722"/>
      <c r="H17" s="722">
        <v>0</v>
      </c>
      <c r="I17" s="722">
        <v>0</v>
      </c>
      <c r="J17" s="722">
        <v>0</v>
      </c>
      <c r="K17" s="722">
        <v>0</v>
      </c>
      <c r="L17" s="722"/>
      <c r="M17" s="722">
        <v>0</v>
      </c>
      <c r="N17" s="722">
        <v>0</v>
      </c>
      <c r="O17" s="722">
        <v>0</v>
      </c>
      <c r="P17" s="722">
        <v>0</v>
      </c>
      <c r="Q17" s="722"/>
      <c r="R17" s="468">
        <v>0</v>
      </c>
      <c r="S17" s="723">
        <v>0</v>
      </c>
      <c r="T17" s="723">
        <v>0</v>
      </c>
      <c r="U17" s="723">
        <v>0</v>
      </c>
      <c r="V17" s="724">
        <v>0</v>
      </c>
    </row>
    <row r="18" spans="1:22">
      <c r="A18" s="479">
        <v>9</v>
      </c>
      <c r="B18" s="478" t="s">
        <v>669</v>
      </c>
      <c r="C18" s="725">
        <v>0</v>
      </c>
      <c r="D18" s="725">
        <v>0</v>
      </c>
      <c r="E18" s="725">
        <v>0</v>
      </c>
      <c r="F18" s="725">
        <v>0</v>
      </c>
      <c r="G18" s="725"/>
      <c r="H18" s="725">
        <v>0</v>
      </c>
      <c r="I18" s="725">
        <v>0</v>
      </c>
      <c r="J18" s="725">
        <v>0</v>
      </c>
      <c r="K18" s="725">
        <v>0</v>
      </c>
      <c r="L18" s="725"/>
      <c r="M18" s="725">
        <v>0</v>
      </c>
      <c r="N18" s="725">
        <v>0</v>
      </c>
      <c r="O18" s="725">
        <v>0</v>
      </c>
      <c r="P18" s="725">
        <v>0</v>
      </c>
      <c r="Q18" s="725"/>
      <c r="R18" s="477">
        <v>0</v>
      </c>
      <c r="S18" s="723">
        <v>0</v>
      </c>
      <c r="T18" s="723">
        <v>0</v>
      </c>
      <c r="U18" s="723">
        <v>0</v>
      </c>
      <c r="V18" s="724">
        <v>0</v>
      </c>
    </row>
    <row r="19" spans="1:22">
      <c r="A19" s="476">
        <v>10</v>
      </c>
      <c r="B19" s="475" t="s">
        <v>685</v>
      </c>
      <c r="C19" s="722">
        <v>78498929.840000018</v>
      </c>
      <c r="D19" s="722">
        <v>75213278.100000009</v>
      </c>
      <c r="E19" s="722">
        <v>1658491.73</v>
      </c>
      <c r="F19" s="722">
        <v>1627160.0100000002</v>
      </c>
      <c r="G19" s="722"/>
      <c r="H19" s="722">
        <v>78548886.605818808</v>
      </c>
      <c r="I19" s="722">
        <v>75108322.209546596</v>
      </c>
      <c r="J19" s="722">
        <v>1690892.7379399699</v>
      </c>
      <c r="K19" s="722">
        <v>1749671.6583322398</v>
      </c>
      <c r="L19" s="722"/>
      <c r="M19" s="722">
        <v>3307113.1197893452</v>
      </c>
      <c r="N19" s="722">
        <v>1787239.3468569659</v>
      </c>
      <c r="O19" s="722">
        <v>446883.698029035</v>
      </c>
      <c r="P19" s="722">
        <v>1072990.074903344</v>
      </c>
      <c r="Q19" s="722"/>
      <c r="R19" s="468">
        <v>18809</v>
      </c>
      <c r="S19" s="723">
        <v>0.26765020233974302</v>
      </c>
      <c r="T19" s="723">
        <v>0.32639959529468898</v>
      </c>
      <c r="U19" s="723">
        <v>0.23903740504468801</v>
      </c>
      <c r="V19" s="724">
        <v>54.623940761917403</v>
      </c>
    </row>
    <row r="20" spans="1:22" ht="24">
      <c r="A20" s="474">
        <v>10.1</v>
      </c>
      <c r="B20" s="473" t="s">
        <v>688</v>
      </c>
      <c r="C20" s="722"/>
      <c r="D20" s="722"/>
      <c r="E20" s="722"/>
      <c r="F20" s="722"/>
      <c r="G20" s="722"/>
      <c r="H20" s="722">
        <v>0</v>
      </c>
      <c r="I20" s="722"/>
      <c r="J20" s="722"/>
      <c r="K20" s="722"/>
      <c r="L20" s="722"/>
      <c r="M20" s="722">
        <v>0</v>
      </c>
      <c r="N20" s="722"/>
      <c r="O20" s="722"/>
      <c r="P20" s="722"/>
      <c r="Q20" s="722"/>
      <c r="R20" s="468"/>
      <c r="S20" s="468"/>
      <c r="T20" s="468"/>
      <c r="U20" s="468"/>
      <c r="V20" s="468"/>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topLeftCell="B60" zoomScale="110" zoomScaleNormal="110" workbookViewId="0">
      <selection activeCell="B62" sqref="B62:C62"/>
    </sheetView>
  </sheetViews>
  <sheetFormatPr defaultColWidth="43.5546875" defaultRowHeight="12"/>
  <cols>
    <col min="1" max="1" width="8" style="126" customWidth="1"/>
    <col min="2" max="2" width="66.21875" style="127" customWidth="1"/>
    <col min="3" max="3" width="131.44140625" style="128" customWidth="1"/>
    <col min="4" max="5" width="10.21875" style="119" customWidth="1"/>
    <col min="6" max="6" width="67.6640625" style="119" customWidth="1"/>
    <col min="7" max="16384" width="43.5546875" style="119"/>
  </cols>
  <sheetData>
    <row r="1" spans="1:3" ht="13.2" thickTop="1" thickBot="1">
      <c r="A1" s="906" t="s">
        <v>176</v>
      </c>
      <c r="B1" s="907"/>
      <c r="C1" s="908"/>
    </row>
    <row r="2" spans="1:3" ht="26.25" customHeight="1">
      <c r="A2" s="330"/>
      <c r="B2" s="909" t="s">
        <v>177</v>
      </c>
      <c r="C2" s="909"/>
    </row>
    <row r="3" spans="1:3" s="124" customFormat="1" ht="11.25" customHeight="1">
      <c r="A3" s="123"/>
      <c r="B3" s="909" t="s">
        <v>251</v>
      </c>
      <c r="C3" s="909"/>
    </row>
    <row r="4" spans="1:3" ht="12" customHeight="1" thickBot="1">
      <c r="A4" s="888" t="s">
        <v>255</v>
      </c>
      <c r="B4" s="889"/>
      <c r="C4" s="890"/>
    </row>
    <row r="5" spans="1:3" ht="12.6" thickTop="1">
      <c r="A5" s="120"/>
      <c r="B5" s="891" t="s">
        <v>178</v>
      </c>
      <c r="C5" s="892"/>
    </row>
    <row r="6" spans="1:3">
      <c r="A6" s="330"/>
      <c r="B6" s="870" t="s">
        <v>252</v>
      </c>
      <c r="C6" s="871"/>
    </row>
    <row r="7" spans="1:3">
      <c r="A7" s="330"/>
      <c r="B7" s="870" t="s">
        <v>179</v>
      </c>
      <c r="C7" s="871"/>
    </row>
    <row r="8" spans="1:3">
      <c r="A8" s="330"/>
      <c r="B8" s="870" t="s">
        <v>253</v>
      </c>
      <c r="C8" s="871"/>
    </row>
    <row r="9" spans="1:3">
      <c r="A9" s="330"/>
      <c r="B9" s="912" t="s">
        <v>254</v>
      </c>
      <c r="C9" s="913"/>
    </row>
    <row r="10" spans="1:3">
      <c r="A10" s="330"/>
      <c r="B10" s="904" t="s">
        <v>180</v>
      </c>
      <c r="C10" s="905" t="s">
        <v>180</v>
      </c>
    </row>
    <row r="11" spans="1:3">
      <c r="A11" s="330"/>
      <c r="B11" s="904" t="s">
        <v>181</v>
      </c>
      <c r="C11" s="905" t="s">
        <v>181</v>
      </c>
    </row>
    <row r="12" spans="1:3">
      <c r="A12" s="330"/>
      <c r="B12" s="904" t="s">
        <v>182</v>
      </c>
      <c r="C12" s="905" t="s">
        <v>182</v>
      </c>
    </row>
    <row r="13" spans="1:3">
      <c r="A13" s="330"/>
      <c r="B13" s="904" t="s">
        <v>183</v>
      </c>
      <c r="C13" s="905" t="s">
        <v>183</v>
      </c>
    </row>
    <row r="14" spans="1:3">
      <c r="A14" s="330"/>
      <c r="B14" s="904" t="s">
        <v>184</v>
      </c>
      <c r="C14" s="905" t="s">
        <v>184</v>
      </c>
    </row>
    <row r="15" spans="1:3" ht="21.75" customHeight="1">
      <c r="A15" s="330"/>
      <c r="B15" s="904" t="s">
        <v>185</v>
      </c>
      <c r="C15" s="905" t="s">
        <v>185</v>
      </c>
    </row>
    <row r="16" spans="1:3">
      <c r="A16" s="330"/>
      <c r="B16" s="904" t="s">
        <v>186</v>
      </c>
      <c r="C16" s="905" t="s">
        <v>187</v>
      </c>
    </row>
    <row r="17" spans="1:6">
      <c r="A17" s="330"/>
      <c r="B17" s="904" t="s">
        <v>188</v>
      </c>
      <c r="C17" s="905" t="s">
        <v>189</v>
      </c>
    </row>
    <row r="18" spans="1:6">
      <c r="A18" s="330"/>
      <c r="B18" s="904" t="s">
        <v>190</v>
      </c>
      <c r="C18" s="905" t="s">
        <v>191</v>
      </c>
    </row>
    <row r="19" spans="1:6">
      <c r="A19" s="563"/>
      <c r="B19" s="910" t="s">
        <v>192</v>
      </c>
      <c r="C19" s="911" t="s">
        <v>192</v>
      </c>
    </row>
    <row r="20" spans="1:6">
      <c r="A20" s="563"/>
      <c r="B20" s="910" t="s">
        <v>918</v>
      </c>
      <c r="C20" s="911" t="s">
        <v>193</v>
      </c>
    </row>
    <row r="21" spans="1:6">
      <c r="A21" s="330"/>
      <c r="B21" s="910" t="s">
        <v>961</v>
      </c>
      <c r="C21" s="911" t="s">
        <v>194</v>
      </c>
    </row>
    <row r="22" spans="1:6" ht="23.25" customHeight="1">
      <c r="A22" s="330"/>
      <c r="B22" s="904" t="s">
        <v>195</v>
      </c>
      <c r="C22" s="905" t="s">
        <v>196</v>
      </c>
      <c r="F22" s="527"/>
    </row>
    <row r="23" spans="1:6">
      <c r="A23" s="330"/>
      <c r="B23" s="904" t="s">
        <v>197</v>
      </c>
      <c r="C23" s="905" t="s">
        <v>197</v>
      </c>
    </row>
    <row r="24" spans="1:6">
      <c r="A24" s="330"/>
      <c r="B24" s="904" t="s">
        <v>198</v>
      </c>
      <c r="C24" s="905" t="s">
        <v>199</v>
      </c>
    </row>
    <row r="25" spans="1:6" ht="12.6" thickBot="1">
      <c r="A25" s="121"/>
      <c r="B25" s="898" t="s">
        <v>200</v>
      </c>
      <c r="C25" s="899"/>
    </row>
    <row r="26" spans="1:6" ht="13.2" thickTop="1" thickBot="1">
      <c r="A26" s="888" t="s">
        <v>812</v>
      </c>
      <c r="B26" s="889"/>
      <c r="C26" s="890"/>
    </row>
    <row r="27" spans="1:6" ht="13.2" thickTop="1" thickBot="1">
      <c r="A27" s="122"/>
      <c r="B27" s="900" t="s">
        <v>813</v>
      </c>
      <c r="C27" s="901"/>
    </row>
    <row r="28" spans="1:6" ht="13.2" thickTop="1" thickBot="1">
      <c r="A28" s="888" t="s">
        <v>256</v>
      </c>
      <c r="B28" s="889"/>
      <c r="C28" s="890"/>
    </row>
    <row r="29" spans="1:6" ht="12.6" thickTop="1">
      <c r="A29" s="120"/>
      <c r="B29" s="902" t="s">
        <v>816</v>
      </c>
      <c r="C29" s="903" t="s">
        <v>201</v>
      </c>
    </row>
    <row r="30" spans="1:6">
      <c r="A30" s="330"/>
      <c r="B30" s="879" t="s">
        <v>205</v>
      </c>
      <c r="C30" s="880" t="s">
        <v>202</v>
      </c>
    </row>
    <row r="31" spans="1:6">
      <c r="A31" s="330"/>
      <c r="B31" s="879" t="s">
        <v>814</v>
      </c>
      <c r="C31" s="880" t="s">
        <v>203</v>
      </c>
    </row>
    <row r="32" spans="1:6">
      <c r="A32" s="330"/>
      <c r="B32" s="879" t="s">
        <v>815</v>
      </c>
      <c r="C32" s="880" t="s">
        <v>204</v>
      </c>
    </row>
    <row r="33" spans="1:3">
      <c r="A33" s="330"/>
      <c r="B33" s="879" t="s">
        <v>208</v>
      </c>
      <c r="C33" s="880" t="s">
        <v>209</v>
      </c>
    </row>
    <row r="34" spans="1:3">
      <c r="A34" s="330"/>
      <c r="B34" s="879" t="s">
        <v>817</v>
      </c>
      <c r="C34" s="880" t="s">
        <v>206</v>
      </c>
    </row>
    <row r="35" spans="1:3">
      <c r="A35" s="330"/>
      <c r="B35" s="879" t="s">
        <v>818</v>
      </c>
      <c r="C35" s="880" t="s">
        <v>207</v>
      </c>
    </row>
    <row r="36" spans="1:3">
      <c r="A36" s="330"/>
      <c r="B36" s="895" t="s">
        <v>819</v>
      </c>
      <c r="C36" s="896"/>
    </row>
    <row r="37" spans="1:3" ht="24.75" customHeight="1">
      <c r="A37" s="330"/>
      <c r="B37" s="879" t="s">
        <v>820</v>
      </c>
      <c r="C37" s="880" t="s">
        <v>210</v>
      </c>
    </row>
    <row r="38" spans="1:3" ht="23.25" customHeight="1">
      <c r="A38" s="330"/>
      <c r="B38" s="879" t="s">
        <v>821</v>
      </c>
      <c r="C38" s="880" t="s">
        <v>211</v>
      </c>
    </row>
    <row r="39" spans="1:3" ht="23.25" customHeight="1">
      <c r="A39" s="388"/>
      <c r="B39" s="895" t="s">
        <v>822</v>
      </c>
      <c r="C39" s="897"/>
    </row>
    <row r="40" spans="1:3" ht="12" customHeight="1">
      <c r="A40" s="330"/>
      <c r="B40" s="879" t="s">
        <v>823</v>
      </c>
      <c r="C40" s="880"/>
    </row>
    <row r="41" spans="1:3" ht="12.6" thickBot="1">
      <c r="A41" s="888" t="s">
        <v>257</v>
      </c>
      <c r="B41" s="889"/>
      <c r="C41" s="890"/>
    </row>
    <row r="42" spans="1:3" ht="12.6" thickTop="1">
      <c r="A42" s="120"/>
      <c r="B42" s="891" t="s">
        <v>287</v>
      </c>
      <c r="C42" s="892" t="s">
        <v>212</v>
      </c>
    </row>
    <row r="43" spans="1:3">
      <c r="A43" s="330"/>
      <c r="B43" s="870" t="s">
        <v>286</v>
      </c>
      <c r="C43" s="871"/>
    </row>
    <row r="44" spans="1:3" ht="23.25" customHeight="1" thickBot="1">
      <c r="A44" s="121"/>
      <c r="B44" s="886" t="s">
        <v>213</v>
      </c>
      <c r="C44" s="887" t="s">
        <v>214</v>
      </c>
    </row>
    <row r="45" spans="1:3" ht="11.25" customHeight="1" thickTop="1" thickBot="1">
      <c r="A45" s="888" t="s">
        <v>258</v>
      </c>
      <c r="B45" s="889"/>
      <c r="C45" s="890"/>
    </row>
    <row r="46" spans="1:3" ht="26.25" customHeight="1" thickTop="1">
      <c r="A46" s="330"/>
      <c r="B46" s="870" t="s">
        <v>259</v>
      </c>
      <c r="C46" s="871"/>
    </row>
    <row r="47" spans="1:3" ht="12.6" thickBot="1">
      <c r="A47" s="888" t="s">
        <v>260</v>
      </c>
      <c r="B47" s="889"/>
      <c r="C47" s="890"/>
    </row>
    <row r="48" spans="1:3" ht="12.6" thickTop="1">
      <c r="A48" s="120"/>
      <c r="B48" s="891" t="s">
        <v>215</v>
      </c>
      <c r="C48" s="892" t="s">
        <v>215</v>
      </c>
    </row>
    <row r="49" spans="1:3" ht="11.25" customHeight="1">
      <c r="A49" s="330"/>
      <c r="B49" s="870" t="s">
        <v>216</v>
      </c>
      <c r="C49" s="871" t="s">
        <v>216</v>
      </c>
    </row>
    <row r="50" spans="1:3">
      <c r="A50" s="330"/>
      <c r="B50" s="870" t="s">
        <v>217</v>
      </c>
      <c r="C50" s="871" t="s">
        <v>217</v>
      </c>
    </row>
    <row r="51" spans="1:3" ht="11.25" customHeight="1">
      <c r="A51" s="330"/>
      <c r="B51" s="870" t="s">
        <v>825</v>
      </c>
      <c r="C51" s="871" t="s">
        <v>218</v>
      </c>
    </row>
    <row r="52" spans="1:3" ht="33.6" customHeight="1">
      <c r="A52" s="330"/>
      <c r="B52" s="870" t="s">
        <v>219</v>
      </c>
      <c r="C52" s="871" t="s">
        <v>219</v>
      </c>
    </row>
    <row r="53" spans="1:3" ht="11.25" customHeight="1">
      <c r="A53" s="330"/>
      <c r="B53" s="870" t="s">
        <v>307</v>
      </c>
      <c r="C53" s="871" t="s">
        <v>220</v>
      </c>
    </row>
    <row r="54" spans="1:3" ht="11.25" customHeight="1" thickBot="1">
      <c r="A54" s="888" t="s">
        <v>261</v>
      </c>
      <c r="B54" s="889"/>
      <c r="C54" s="890"/>
    </row>
    <row r="55" spans="1:3" ht="12.6" thickTop="1">
      <c r="A55" s="120"/>
      <c r="B55" s="891" t="s">
        <v>215</v>
      </c>
      <c r="C55" s="892" t="s">
        <v>215</v>
      </c>
    </row>
    <row r="56" spans="1:3">
      <c r="A56" s="330"/>
      <c r="B56" s="870" t="s">
        <v>221</v>
      </c>
      <c r="C56" s="871" t="s">
        <v>221</v>
      </c>
    </row>
    <row r="57" spans="1:3">
      <c r="A57" s="330"/>
      <c r="B57" s="870" t="s">
        <v>264</v>
      </c>
      <c r="C57" s="871" t="s">
        <v>222</v>
      </c>
    </row>
    <row r="58" spans="1:3">
      <c r="A58" s="330"/>
      <c r="B58" s="870" t="s">
        <v>223</v>
      </c>
      <c r="C58" s="871" t="s">
        <v>223</v>
      </c>
    </row>
    <row r="59" spans="1:3">
      <c r="A59" s="330"/>
      <c r="B59" s="870" t="s">
        <v>224</v>
      </c>
      <c r="C59" s="871" t="s">
        <v>224</v>
      </c>
    </row>
    <row r="60" spans="1:3">
      <c r="A60" s="330"/>
      <c r="B60" s="870" t="s">
        <v>225</v>
      </c>
      <c r="C60" s="871" t="s">
        <v>225</v>
      </c>
    </row>
    <row r="61" spans="1:3">
      <c r="A61" s="330"/>
      <c r="B61" s="870" t="s">
        <v>265</v>
      </c>
      <c r="C61" s="871" t="s">
        <v>226</v>
      </c>
    </row>
    <row r="62" spans="1:3" ht="12" customHeight="1">
      <c r="A62" s="330"/>
      <c r="B62" s="857" t="s">
        <v>998</v>
      </c>
      <c r="C62" s="858" t="s">
        <v>227</v>
      </c>
    </row>
    <row r="63" spans="1:3" ht="22.5" customHeight="1" thickBot="1">
      <c r="A63" s="121"/>
      <c r="B63" s="886" t="s">
        <v>228</v>
      </c>
      <c r="C63" s="887" t="s">
        <v>228</v>
      </c>
    </row>
    <row r="64" spans="1:3" ht="11.25" customHeight="1" thickTop="1">
      <c r="A64" s="876" t="s">
        <v>262</v>
      </c>
      <c r="B64" s="877"/>
      <c r="C64" s="878"/>
    </row>
    <row r="65" spans="1:3" ht="12.6" thickBot="1">
      <c r="A65" s="121"/>
      <c r="B65" s="886" t="s">
        <v>229</v>
      </c>
      <c r="C65" s="887" t="s">
        <v>229</v>
      </c>
    </row>
    <row r="66" spans="1:3" ht="11.25" customHeight="1" thickTop="1">
      <c r="A66" s="876" t="s">
        <v>951</v>
      </c>
      <c r="B66" s="877"/>
      <c r="C66" s="878"/>
    </row>
    <row r="67" spans="1:3" ht="12.6" thickBot="1">
      <c r="A67" s="121"/>
      <c r="B67" s="886" t="s">
        <v>950</v>
      </c>
      <c r="C67" s="887"/>
    </row>
    <row r="68" spans="1:3" ht="11.25" customHeight="1" thickTop="1" thickBot="1">
      <c r="A68" s="888" t="s">
        <v>263</v>
      </c>
      <c r="B68" s="889"/>
      <c r="C68" s="890"/>
    </row>
    <row r="69" spans="1:3" ht="12.6" thickTop="1">
      <c r="A69" s="120"/>
      <c r="B69" s="891" t="s">
        <v>230</v>
      </c>
      <c r="C69" s="892" t="s">
        <v>230</v>
      </c>
    </row>
    <row r="70" spans="1:3">
      <c r="A70" s="330"/>
      <c r="B70" s="870" t="s">
        <v>827</v>
      </c>
      <c r="C70" s="871" t="s">
        <v>231</v>
      </c>
    </row>
    <row r="71" spans="1:3">
      <c r="A71" s="330"/>
      <c r="B71" s="870" t="s">
        <v>232</v>
      </c>
      <c r="C71" s="871" t="s">
        <v>232</v>
      </c>
    </row>
    <row r="72" spans="1:3" ht="55.05" customHeight="1">
      <c r="A72" s="330"/>
      <c r="B72" s="893" t="s">
        <v>962</v>
      </c>
      <c r="C72" s="894" t="s">
        <v>233</v>
      </c>
    </row>
    <row r="73" spans="1:3" ht="33.75" customHeight="1">
      <c r="A73" s="330"/>
      <c r="B73" s="884" t="s">
        <v>266</v>
      </c>
      <c r="C73" s="885" t="s">
        <v>234</v>
      </c>
    </row>
    <row r="74" spans="1:3" ht="15.75" customHeight="1">
      <c r="A74" s="330"/>
      <c r="B74" s="884" t="s">
        <v>828</v>
      </c>
      <c r="C74" s="885" t="s">
        <v>235</v>
      </c>
    </row>
    <row r="75" spans="1:3">
      <c r="A75" s="330"/>
      <c r="B75" s="870" t="s">
        <v>236</v>
      </c>
      <c r="C75" s="871" t="s">
        <v>236</v>
      </c>
    </row>
    <row r="76" spans="1:3" ht="12.6" thickBot="1">
      <c r="A76" s="121"/>
      <c r="B76" s="886" t="s">
        <v>237</v>
      </c>
      <c r="C76" s="887" t="s">
        <v>237</v>
      </c>
    </row>
    <row r="77" spans="1:3" ht="12.6" thickTop="1">
      <c r="A77" s="876" t="s">
        <v>290</v>
      </c>
      <c r="B77" s="877"/>
      <c r="C77" s="878"/>
    </row>
    <row r="78" spans="1:3">
      <c r="A78" s="330"/>
      <c r="B78" s="870" t="s">
        <v>229</v>
      </c>
      <c r="C78" s="871"/>
    </row>
    <row r="79" spans="1:3">
      <c r="A79" s="330"/>
      <c r="B79" s="870" t="s">
        <v>288</v>
      </c>
      <c r="C79" s="871"/>
    </row>
    <row r="80" spans="1:3">
      <c r="A80" s="330"/>
      <c r="B80" s="870" t="s">
        <v>289</v>
      </c>
      <c r="C80" s="871"/>
    </row>
    <row r="81" spans="1:3">
      <c r="A81" s="876" t="s">
        <v>291</v>
      </c>
      <c r="B81" s="877"/>
      <c r="C81" s="878"/>
    </row>
    <row r="82" spans="1:3">
      <c r="A82" s="330"/>
      <c r="B82" s="870" t="s">
        <v>229</v>
      </c>
      <c r="C82" s="871"/>
    </row>
    <row r="83" spans="1:3">
      <c r="A83" s="330"/>
      <c r="B83" s="870" t="s">
        <v>292</v>
      </c>
      <c r="C83" s="871"/>
    </row>
    <row r="84" spans="1:3" ht="79.5" customHeight="1">
      <c r="A84" s="330"/>
      <c r="B84" s="870" t="s">
        <v>306</v>
      </c>
      <c r="C84" s="871"/>
    </row>
    <row r="85" spans="1:3" ht="53.25" customHeight="1">
      <c r="A85" s="330"/>
      <c r="B85" s="870" t="s">
        <v>305</v>
      </c>
      <c r="C85" s="871"/>
    </row>
    <row r="86" spans="1:3">
      <c r="A86" s="330"/>
      <c r="B86" s="870" t="s">
        <v>293</v>
      </c>
      <c r="C86" s="871"/>
    </row>
    <row r="87" spans="1:3">
      <c r="A87" s="330"/>
      <c r="B87" s="870" t="s">
        <v>294</v>
      </c>
      <c r="C87" s="871"/>
    </row>
    <row r="88" spans="1:3">
      <c r="A88" s="330"/>
      <c r="B88" s="870" t="s">
        <v>295</v>
      </c>
      <c r="C88" s="871"/>
    </row>
    <row r="89" spans="1:3">
      <c r="A89" s="876" t="s">
        <v>296</v>
      </c>
      <c r="B89" s="877"/>
      <c r="C89" s="878"/>
    </row>
    <row r="90" spans="1:3">
      <c r="A90" s="330"/>
      <c r="B90" s="870" t="s">
        <v>229</v>
      </c>
      <c r="C90" s="871"/>
    </row>
    <row r="91" spans="1:3">
      <c r="A91" s="330"/>
      <c r="B91" s="870" t="s">
        <v>298</v>
      </c>
      <c r="C91" s="871"/>
    </row>
    <row r="92" spans="1:3" ht="12" customHeight="1">
      <c r="A92" s="330"/>
      <c r="B92" s="870" t="s">
        <v>299</v>
      </c>
      <c r="C92" s="871"/>
    </row>
    <row r="93" spans="1:3">
      <c r="A93" s="330"/>
      <c r="B93" s="870" t="s">
        <v>300</v>
      </c>
      <c r="C93" s="871"/>
    </row>
    <row r="94" spans="1:3" ht="24.75" customHeight="1">
      <c r="A94" s="330"/>
      <c r="B94" s="879" t="s">
        <v>336</v>
      </c>
      <c r="C94" s="880"/>
    </row>
    <row r="95" spans="1:3" ht="24" customHeight="1">
      <c r="A95" s="330"/>
      <c r="B95" s="879" t="s">
        <v>337</v>
      </c>
      <c r="C95" s="880"/>
    </row>
    <row r="96" spans="1:3" ht="13.5" customHeight="1">
      <c r="A96" s="330"/>
      <c r="B96" s="879" t="s">
        <v>301</v>
      </c>
      <c r="C96" s="880"/>
    </row>
    <row r="97" spans="1:3" ht="11.25" customHeight="1" thickBot="1">
      <c r="A97" s="881" t="s">
        <v>332</v>
      </c>
      <c r="B97" s="882"/>
      <c r="C97" s="883"/>
    </row>
    <row r="98" spans="1:3" ht="13.2" thickTop="1" thickBot="1">
      <c r="A98" s="875" t="s">
        <v>238</v>
      </c>
      <c r="B98" s="875"/>
      <c r="C98" s="875"/>
    </row>
    <row r="99" spans="1:3">
      <c r="A99" s="195">
        <v>2</v>
      </c>
      <c r="B99" s="319" t="s">
        <v>312</v>
      </c>
      <c r="C99" s="319" t="s">
        <v>333</v>
      </c>
    </row>
    <row r="100" spans="1:3">
      <c r="A100" s="125">
        <v>3</v>
      </c>
      <c r="B100" s="320" t="s">
        <v>313</v>
      </c>
      <c r="C100" s="321" t="s">
        <v>334</v>
      </c>
    </row>
    <row r="101" spans="1:3">
      <c r="A101" s="125">
        <v>4</v>
      </c>
      <c r="B101" s="320" t="s">
        <v>314</v>
      </c>
      <c r="C101" s="321" t="s">
        <v>338</v>
      </c>
    </row>
    <row r="102" spans="1:3" ht="11.25" customHeight="1">
      <c r="A102" s="125">
        <v>5</v>
      </c>
      <c r="B102" s="320" t="s">
        <v>315</v>
      </c>
      <c r="C102" s="321" t="s">
        <v>335</v>
      </c>
    </row>
    <row r="103" spans="1:3" ht="12" customHeight="1">
      <c r="A103" s="125">
        <v>6</v>
      </c>
      <c r="B103" s="320" t="s">
        <v>330</v>
      </c>
      <c r="C103" s="321" t="s">
        <v>316</v>
      </c>
    </row>
    <row r="104" spans="1:3" ht="12" customHeight="1">
      <c r="A104" s="125">
        <v>7</v>
      </c>
      <c r="B104" s="320" t="s">
        <v>317</v>
      </c>
      <c r="C104" s="321" t="s">
        <v>331</v>
      </c>
    </row>
    <row r="105" spans="1:3">
      <c r="A105" s="125">
        <v>8</v>
      </c>
      <c r="B105" s="320" t="s">
        <v>322</v>
      </c>
      <c r="C105" s="321" t="s">
        <v>342</v>
      </c>
    </row>
    <row r="106" spans="1:3" ht="11.25" customHeight="1">
      <c r="A106" s="876" t="s">
        <v>302</v>
      </c>
      <c r="B106" s="877"/>
      <c r="C106" s="878"/>
    </row>
    <row r="107" spans="1:3" ht="12" customHeight="1">
      <c r="A107" s="330"/>
      <c r="B107" s="857" t="s">
        <v>999</v>
      </c>
      <c r="C107" s="858"/>
    </row>
    <row r="108" spans="1:3">
      <c r="A108" s="876" t="s">
        <v>458</v>
      </c>
      <c r="B108" s="877"/>
      <c r="C108" s="878"/>
    </row>
    <row r="109" spans="1:3" ht="12" customHeight="1">
      <c r="A109" s="330"/>
      <c r="B109" s="870" t="s">
        <v>460</v>
      </c>
      <c r="C109" s="871"/>
    </row>
    <row r="110" spans="1:3">
      <c r="A110" s="330"/>
      <c r="B110" s="870" t="s">
        <v>461</v>
      </c>
      <c r="C110" s="871"/>
    </row>
    <row r="111" spans="1:3">
      <c r="A111" s="330"/>
      <c r="B111" s="870" t="s">
        <v>459</v>
      </c>
      <c r="C111" s="871"/>
    </row>
    <row r="112" spans="1:3">
      <c r="A112" s="868" t="s">
        <v>692</v>
      </c>
      <c r="B112" s="868"/>
      <c r="C112" s="868"/>
    </row>
    <row r="113" spans="1:3">
      <c r="A113" s="872" t="s">
        <v>176</v>
      </c>
      <c r="B113" s="872"/>
      <c r="C113" s="872"/>
    </row>
    <row r="114" spans="1:3">
      <c r="A114" s="510">
        <v>1</v>
      </c>
      <c r="B114" s="859" t="s">
        <v>576</v>
      </c>
      <c r="C114" s="860"/>
    </row>
    <row r="115" spans="1:3">
      <c r="A115" s="510">
        <v>2</v>
      </c>
      <c r="B115" s="873" t="s">
        <v>577</v>
      </c>
      <c r="C115" s="874"/>
    </row>
    <row r="116" spans="1:3">
      <c r="A116" s="510">
        <v>3</v>
      </c>
      <c r="B116" s="859" t="s">
        <v>902</v>
      </c>
      <c r="C116" s="860"/>
    </row>
    <row r="117" spans="1:3">
      <c r="A117" s="510">
        <v>4</v>
      </c>
      <c r="B117" s="859" t="s">
        <v>901</v>
      </c>
      <c r="C117" s="860"/>
    </row>
    <row r="118" spans="1:3">
      <c r="A118" s="510">
        <v>5</v>
      </c>
      <c r="B118" s="514" t="s">
        <v>900</v>
      </c>
      <c r="C118" s="513"/>
    </row>
    <row r="119" spans="1:3">
      <c r="A119" s="510">
        <v>6</v>
      </c>
      <c r="B119" s="861" t="s">
        <v>968</v>
      </c>
      <c r="C119" s="862"/>
    </row>
    <row r="120" spans="1:3" ht="48.45" customHeight="1">
      <c r="A120" s="510">
        <v>7</v>
      </c>
      <c r="B120" s="861" t="s">
        <v>969</v>
      </c>
      <c r="C120" s="862"/>
    </row>
    <row r="121" spans="1:3">
      <c r="A121" s="488">
        <v>8</v>
      </c>
      <c r="B121" s="483" t="s">
        <v>603</v>
      </c>
      <c r="C121" s="507" t="s">
        <v>899</v>
      </c>
    </row>
    <row r="122" spans="1:3" ht="24">
      <c r="A122" s="510">
        <v>9.01</v>
      </c>
      <c r="B122" s="483" t="s">
        <v>487</v>
      </c>
      <c r="C122" s="484" t="s">
        <v>652</v>
      </c>
    </row>
    <row r="123" spans="1:3" ht="36">
      <c r="A123" s="510">
        <v>9.02</v>
      </c>
      <c r="B123" s="483" t="s">
        <v>488</v>
      </c>
      <c r="C123" s="484" t="s">
        <v>655</v>
      </c>
    </row>
    <row r="124" spans="1:3">
      <c r="A124" s="510">
        <v>9.0299999999999994</v>
      </c>
      <c r="B124" s="484" t="s">
        <v>836</v>
      </c>
      <c r="C124" s="484" t="s">
        <v>578</v>
      </c>
    </row>
    <row r="125" spans="1:3">
      <c r="A125" s="510">
        <v>9.0399999999999991</v>
      </c>
      <c r="B125" s="483" t="s">
        <v>489</v>
      </c>
      <c r="C125" s="484" t="s">
        <v>579</v>
      </c>
    </row>
    <row r="126" spans="1:3">
      <c r="A126" s="510">
        <v>9.0500000000000007</v>
      </c>
      <c r="B126" s="483" t="s">
        <v>490</v>
      </c>
      <c r="C126" s="484" t="s">
        <v>580</v>
      </c>
    </row>
    <row r="127" spans="1:3" ht="24">
      <c r="A127" s="510">
        <v>9.06</v>
      </c>
      <c r="B127" s="483" t="s">
        <v>491</v>
      </c>
      <c r="C127" s="484" t="s">
        <v>581</v>
      </c>
    </row>
    <row r="128" spans="1:3">
      <c r="A128" s="510">
        <v>9.07</v>
      </c>
      <c r="B128" s="512" t="s">
        <v>492</v>
      </c>
      <c r="C128" s="484" t="s">
        <v>582</v>
      </c>
    </row>
    <row r="129" spans="1:3" ht="24">
      <c r="A129" s="510">
        <v>9.08</v>
      </c>
      <c r="B129" s="483" t="s">
        <v>493</v>
      </c>
      <c r="C129" s="484" t="s">
        <v>583</v>
      </c>
    </row>
    <row r="130" spans="1:3" ht="24">
      <c r="A130" s="510">
        <v>9.09</v>
      </c>
      <c r="B130" s="483" t="s">
        <v>494</v>
      </c>
      <c r="C130" s="484" t="s">
        <v>584</v>
      </c>
    </row>
    <row r="131" spans="1:3">
      <c r="A131" s="511">
        <v>9.1</v>
      </c>
      <c r="B131" s="483" t="s">
        <v>495</v>
      </c>
      <c r="C131" s="484" t="s">
        <v>585</v>
      </c>
    </row>
    <row r="132" spans="1:3">
      <c r="A132" s="510">
        <v>9.11</v>
      </c>
      <c r="B132" s="483" t="s">
        <v>496</v>
      </c>
      <c r="C132" s="484" t="s">
        <v>586</v>
      </c>
    </row>
    <row r="133" spans="1:3">
      <c r="A133" s="510">
        <v>9.1199999999999992</v>
      </c>
      <c r="B133" s="483" t="s">
        <v>497</v>
      </c>
      <c r="C133" s="484" t="s">
        <v>587</v>
      </c>
    </row>
    <row r="134" spans="1:3">
      <c r="A134" s="510">
        <v>9.1300000000000008</v>
      </c>
      <c r="B134" s="483" t="s">
        <v>498</v>
      </c>
      <c r="C134" s="484" t="s">
        <v>588</v>
      </c>
    </row>
    <row r="135" spans="1:3">
      <c r="A135" s="510">
        <v>9.14</v>
      </c>
      <c r="B135" s="483" t="s">
        <v>499</v>
      </c>
      <c r="C135" s="484" t="s">
        <v>589</v>
      </c>
    </row>
    <row r="136" spans="1:3">
      <c r="A136" s="510">
        <v>9.15</v>
      </c>
      <c r="B136" s="483" t="s">
        <v>500</v>
      </c>
      <c r="C136" s="484" t="s">
        <v>590</v>
      </c>
    </row>
    <row r="137" spans="1:3">
      <c r="A137" s="510">
        <v>9.16</v>
      </c>
      <c r="B137" s="483" t="s">
        <v>501</v>
      </c>
      <c r="C137" s="484" t="s">
        <v>591</v>
      </c>
    </row>
    <row r="138" spans="1:3">
      <c r="A138" s="510">
        <v>9.17</v>
      </c>
      <c r="B138" s="484" t="s">
        <v>502</v>
      </c>
      <c r="C138" s="484" t="s">
        <v>592</v>
      </c>
    </row>
    <row r="139" spans="1:3" ht="24">
      <c r="A139" s="510">
        <v>9.18</v>
      </c>
      <c r="B139" s="483" t="s">
        <v>503</v>
      </c>
      <c r="C139" s="484" t="s">
        <v>593</v>
      </c>
    </row>
    <row r="140" spans="1:3">
      <c r="A140" s="510">
        <v>9.19</v>
      </c>
      <c r="B140" s="483" t="s">
        <v>504</v>
      </c>
      <c r="C140" s="484" t="s">
        <v>594</v>
      </c>
    </row>
    <row r="141" spans="1:3">
      <c r="A141" s="511">
        <v>9.1999999999999993</v>
      </c>
      <c r="B141" s="483" t="s">
        <v>505</v>
      </c>
      <c r="C141" s="484" t="s">
        <v>595</v>
      </c>
    </row>
    <row r="142" spans="1:3">
      <c r="A142" s="510">
        <v>9.2100000000000009</v>
      </c>
      <c r="B142" s="483" t="s">
        <v>506</v>
      </c>
      <c r="C142" s="484" t="s">
        <v>596</v>
      </c>
    </row>
    <row r="143" spans="1:3">
      <c r="A143" s="510">
        <v>9.2200000000000006</v>
      </c>
      <c r="B143" s="483" t="s">
        <v>507</v>
      </c>
      <c r="C143" s="484" t="s">
        <v>597</v>
      </c>
    </row>
    <row r="144" spans="1:3" ht="24">
      <c r="A144" s="510">
        <v>9.23</v>
      </c>
      <c r="B144" s="483" t="s">
        <v>508</v>
      </c>
      <c r="C144" s="484" t="s">
        <v>598</v>
      </c>
    </row>
    <row r="145" spans="1:3" ht="24">
      <c r="A145" s="510">
        <v>9.24</v>
      </c>
      <c r="B145" s="483" t="s">
        <v>509</v>
      </c>
      <c r="C145" s="484" t="s">
        <v>599</v>
      </c>
    </row>
    <row r="146" spans="1:3">
      <c r="A146" s="510">
        <v>9.2500000000000107</v>
      </c>
      <c r="B146" s="483" t="s">
        <v>510</v>
      </c>
      <c r="C146" s="484" t="s">
        <v>600</v>
      </c>
    </row>
    <row r="147" spans="1:3" ht="24">
      <c r="A147" s="510">
        <v>9.2600000000000193</v>
      </c>
      <c r="B147" s="483" t="s">
        <v>601</v>
      </c>
      <c r="C147" s="509" t="s">
        <v>602</v>
      </c>
    </row>
    <row r="148" spans="1:3" s="331" customFormat="1" ht="24">
      <c r="A148" s="510">
        <v>9.2700000000000298</v>
      </c>
      <c r="B148" s="483" t="s">
        <v>88</v>
      </c>
      <c r="C148" s="509" t="s">
        <v>653</v>
      </c>
    </row>
    <row r="149" spans="1:3" s="331" customFormat="1">
      <c r="A149" s="489"/>
      <c r="B149" s="855" t="s">
        <v>604</v>
      </c>
      <c r="C149" s="856"/>
    </row>
    <row r="150" spans="1:3" s="331" customFormat="1">
      <c r="A150" s="488">
        <v>1</v>
      </c>
      <c r="B150" s="857" t="s">
        <v>898</v>
      </c>
      <c r="C150" s="858"/>
    </row>
    <row r="151" spans="1:3" s="331" customFormat="1">
      <c r="A151" s="488">
        <v>2</v>
      </c>
      <c r="B151" s="857" t="s">
        <v>654</v>
      </c>
      <c r="C151" s="858"/>
    </row>
    <row r="152" spans="1:3" s="331" customFormat="1">
      <c r="A152" s="488">
        <v>3</v>
      </c>
      <c r="B152" s="857" t="s">
        <v>651</v>
      </c>
      <c r="C152" s="858"/>
    </row>
    <row r="153" spans="1:3" s="331" customFormat="1">
      <c r="A153" s="489"/>
      <c r="B153" s="855" t="s">
        <v>605</v>
      </c>
      <c r="C153" s="856"/>
    </row>
    <row r="154" spans="1:3" s="331" customFormat="1">
      <c r="A154" s="488">
        <v>1</v>
      </c>
      <c r="B154" s="863" t="s">
        <v>897</v>
      </c>
      <c r="C154" s="864"/>
    </row>
    <row r="155" spans="1:3" s="331" customFormat="1">
      <c r="A155" s="488">
        <v>2</v>
      </c>
      <c r="B155" s="483" t="s">
        <v>834</v>
      </c>
      <c r="C155" s="564" t="s">
        <v>963</v>
      </c>
    </row>
    <row r="156" spans="1:3" ht="24">
      <c r="A156" s="488">
        <v>3</v>
      </c>
      <c r="B156" s="483" t="s">
        <v>833</v>
      </c>
      <c r="C156" s="507" t="s">
        <v>896</v>
      </c>
    </row>
    <row r="157" spans="1:3">
      <c r="A157" s="488">
        <v>4</v>
      </c>
      <c r="B157" s="483" t="s">
        <v>480</v>
      </c>
      <c r="C157" s="483" t="s">
        <v>914</v>
      </c>
    </row>
    <row r="158" spans="1:3" ht="25.05" customHeight="1">
      <c r="A158" s="489"/>
      <c r="B158" s="855" t="s">
        <v>606</v>
      </c>
      <c r="C158" s="856"/>
    </row>
    <row r="159" spans="1:3" ht="36">
      <c r="A159" s="488"/>
      <c r="B159" s="483" t="s">
        <v>885</v>
      </c>
      <c r="C159" s="565" t="s">
        <v>964</v>
      </c>
    </row>
    <row r="160" spans="1:3">
      <c r="A160" s="489"/>
      <c r="B160" s="855" t="s">
        <v>607</v>
      </c>
      <c r="C160" s="856"/>
    </row>
    <row r="161" spans="1:3" ht="39" customHeight="1">
      <c r="A161" s="489"/>
      <c r="B161" s="857" t="s">
        <v>895</v>
      </c>
      <c r="C161" s="858"/>
    </row>
    <row r="162" spans="1:3">
      <c r="A162" s="489" t="s">
        <v>608</v>
      </c>
      <c r="B162" s="508" t="s">
        <v>518</v>
      </c>
      <c r="C162" s="500" t="s">
        <v>609</v>
      </c>
    </row>
    <row r="163" spans="1:3">
      <c r="A163" s="489" t="s">
        <v>357</v>
      </c>
      <c r="B163" s="505" t="s">
        <v>519</v>
      </c>
      <c r="C163" s="507" t="s">
        <v>894</v>
      </c>
    </row>
    <row r="164" spans="1:3" ht="24">
      <c r="A164" s="489" t="s">
        <v>364</v>
      </c>
      <c r="B164" s="500" t="s">
        <v>520</v>
      </c>
      <c r="C164" s="507" t="s">
        <v>610</v>
      </c>
    </row>
    <row r="165" spans="1:3">
      <c r="A165" s="489" t="s">
        <v>611</v>
      </c>
      <c r="B165" s="505" t="s">
        <v>521</v>
      </c>
      <c r="C165" s="506" t="s">
        <v>612</v>
      </c>
    </row>
    <row r="166" spans="1:3" ht="24">
      <c r="A166" s="489" t="s">
        <v>613</v>
      </c>
      <c r="B166" s="505" t="s">
        <v>849</v>
      </c>
      <c r="C166" s="499" t="s">
        <v>893</v>
      </c>
    </row>
    <row r="167" spans="1:3" ht="24">
      <c r="A167" s="489" t="s">
        <v>365</v>
      </c>
      <c r="B167" s="505" t="s">
        <v>522</v>
      </c>
      <c r="C167" s="499" t="s">
        <v>615</v>
      </c>
    </row>
    <row r="168" spans="1:3" ht="24">
      <c r="A168" s="489" t="s">
        <v>614</v>
      </c>
      <c r="B168" s="503" t="s">
        <v>525</v>
      </c>
      <c r="C168" s="504" t="s">
        <v>622</v>
      </c>
    </row>
    <row r="169" spans="1:3" ht="24">
      <c r="A169" s="489" t="s">
        <v>616</v>
      </c>
      <c r="B169" s="503" t="s">
        <v>523</v>
      </c>
      <c r="C169" s="499" t="s">
        <v>618</v>
      </c>
    </row>
    <row r="170" spans="1:3" ht="26.55" customHeight="1">
      <c r="A170" s="489" t="s">
        <v>617</v>
      </c>
      <c r="B170" s="503" t="s">
        <v>524</v>
      </c>
      <c r="C170" s="504" t="s">
        <v>620</v>
      </c>
    </row>
    <row r="171" spans="1:3" ht="24">
      <c r="A171" s="489" t="s">
        <v>619</v>
      </c>
      <c r="B171" s="484" t="s">
        <v>526</v>
      </c>
      <c r="C171" s="504" t="s">
        <v>624</v>
      </c>
    </row>
    <row r="172" spans="1:3" ht="24">
      <c r="A172" s="489" t="s">
        <v>621</v>
      </c>
      <c r="B172" s="503" t="s">
        <v>527</v>
      </c>
      <c r="C172" s="502" t="s">
        <v>625</v>
      </c>
    </row>
    <row r="173" spans="1:3">
      <c r="A173" s="489" t="s">
        <v>623</v>
      </c>
      <c r="B173" s="501" t="s">
        <v>528</v>
      </c>
      <c r="C173" s="500" t="s">
        <v>626</v>
      </c>
    </row>
    <row r="174" spans="1:3" ht="24">
      <c r="A174" s="489"/>
      <c r="B174" s="499" t="s">
        <v>892</v>
      </c>
      <c r="C174" s="484" t="s">
        <v>627</v>
      </c>
    </row>
    <row r="175" spans="1:3" ht="24">
      <c r="A175" s="489"/>
      <c r="B175" s="499" t="s">
        <v>891</v>
      </c>
      <c r="C175" s="484" t="s">
        <v>628</v>
      </c>
    </row>
    <row r="176" spans="1:3" ht="24">
      <c r="A176" s="489"/>
      <c r="B176" s="499" t="s">
        <v>890</v>
      </c>
      <c r="C176" s="484" t="s">
        <v>629</v>
      </c>
    </row>
    <row r="177" spans="1:3">
      <c r="A177" s="489"/>
      <c r="B177" s="855" t="s">
        <v>630</v>
      </c>
      <c r="C177" s="856"/>
    </row>
    <row r="178" spans="1:3">
      <c r="A178" s="489"/>
      <c r="B178" s="857" t="s">
        <v>889</v>
      </c>
      <c r="C178" s="858"/>
    </row>
    <row r="179" spans="1:3">
      <c r="A179" s="488">
        <v>1</v>
      </c>
      <c r="B179" s="484" t="s">
        <v>532</v>
      </c>
      <c r="C179" s="484" t="s">
        <v>532</v>
      </c>
    </row>
    <row r="180" spans="1:3" ht="24">
      <c r="A180" s="488">
        <v>2</v>
      </c>
      <c r="B180" s="484" t="s">
        <v>631</v>
      </c>
      <c r="C180" s="484" t="s">
        <v>632</v>
      </c>
    </row>
    <row r="181" spans="1:3">
      <c r="A181" s="488">
        <v>3</v>
      </c>
      <c r="B181" s="484" t="s">
        <v>534</v>
      </c>
      <c r="C181" s="484" t="s">
        <v>633</v>
      </c>
    </row>
    <row r="182" spans="1:3" ht="24">
      <c r="A182" s="488">
        <v>4</v>
      </c>
      <c r="B182" s="484" t="s">
        <v>535</v>
      </c>
      <c r="C182" s="484" t="s">
        <v>634</v>
      </c>
    </row>
    <row r="183" spans="1:3" ht="24">
      <c r="A183" s="488">
        <v>5</v>
      </c>
      <c r="B183" s="484" t="s">
        <v>536</v>
      </c>
      <c r="C183" s="484" t="s">
        <v>656</v>
      </c>
    </row>
    <row r="184" spans="1:3" ht="48">
      <c r="A184" s="488">
        <v>6</v>
      </c>
      <c r="B184" s="484" t="s">
        <v>537</v>
      </c>
      <c r="C184" s="484" t="s">
        <v>635</v>
      </c>
    </row>
    <row r="185" spans="1:3">
      <c r="A185" s="489"/>
      <c r="B185" s="855" t="s">
        <v>636</v>
      </c>
      <c r="C185" s="856"/>
    </row>
    <row r="186" spans="1:3">
      <c r="A186" s="489"/>
      <c r="B186" s="866" t="s">
        <v>888</v>
      </c>
      <c r="C186" s="863"/>
    </row>
    <row r="187" spans="1:3" ht="24">
      <c r="A187" s="489">
        <v>1.1000000000000001</v>
      </c>
      <c r="B187" s="498" t="s">
        <v>542</v>
      </c>
      <c r="C187" s="484" t="s">
        <v>637</v>
      </c>
    </row>
    <row r="188" spans="1:3" ht="49.95" customHeight="1">
      <c r="A188" s="489" t="s">
        <v>146</v>
      </c>
      <c r="B188" s="485" t="s">
        <v>543</v>
      </c>
      <c r="C188" s="484" t="s">
        <v>638</v>
      </c>
    </row>
    <row r="189" spans="1:3">
      <c r="A189" s="489" t="s">
        <v>544</v>
      </c>
      <c r="B189" s="497" t="s">
        <v>545</v>
      </c>
      <c r="C189" s="867" t="s">
        <v>887</v>
      </c>
    </row>
    <row r="190" spans="1:3">
      <c r="A190" s="489" t="s">
        <v>546</v>
      </c>
      <c r="B190" s="497" t="s">
        <v>547</v>
      </c>
      <c r="C190" s="867"/>
    </row>
    <row r="191" spans="1:3">
      <c r="A191" s="489" t="s">
        <v>548</v>
      </c>
      <c r="B191" s="497" t="s">
        <v>549</v>
      </c>
      <c r="C191" s="867"/>
    </row>
    <row r="192" spans="1:3">
      <c r="A192" s="489" t="s">
        <v>550</v>
      </c>
      <c r="B192" s="497" t="s">
        <v>551</v>
      </c>
      <c r="C192" s="867"/>
    </row>
    <row r="193" spans="1:4" ht="25.5" customHeight="1">
      <c r="A193" s="489">
        <v>1.2</v>
      </c>
      <c r="B193" s="496" t="s">
        <v>863</v>
      </c>
      <c r="C193" s="566" t="s">
        <v>965</v>
      </c>
    </row>
    <row r="194" spans="1:4" ht="24">
      <c r="A194" s="489" t="s">
        <v>553</v>
      </c>
      <c r="B194" s="491" t="s">
        <v>554</v>
      </c>
      <c r="C194" s="494" t="s">
        <v>639</v>
      </c>
    </row>
    <row r="195" spans="1:4" ht="24">
      <c r="A195" s="489" t="s">
        <v>555</v>
      </c>
      <c r="B195" s="495" t="s">
        <v>556</v>
      </c>
      <c r="C195" s="494" t="s">
        <v>640</v>
      </c>
    </row>
    <row r="196" spans="1:4" ht="25.95" customHeight="1">
      <c r="A196" s="489" t="s">
        <v>557</v>
      </c>
      <c r="B196" s="493" t="s">
        <v>558</v>
      </c>
      <c r="C196" s="483" t="s">
        <v>641</v>
      </c>
    </row>
    <row r="197" spans="1:4" ht="24">
      <c r="A197" s="489" t="s">
        <v>559</v>
      </c>
      <c r="B197" s="492" t="s">
        <v>560</v>
      </c>
      <c r="C197" s="483" t="s">
        <v>642</v>
      </c>
      <c r="D197" s="332"/>
    </row>
    <row r="198" spans="1:4" ht="12.6">
      <c r="A198" s="489">
        <v>1.4</v>
      </c>
      <c r="B198" s="491" t="s">
        <v>649</v>
      </c>
      <c r="C198" s="490" t="s">
        <v>643</v>
      </c>
      <c r="D198" s="333"/>
    </row>
    <row r="199" spans="1:4" ht="12.6">
      <c r="A199" s="489">
        <v>1.5</v>
      </c>
      <c r="B199" s="491" t="s">
        <v>650</v>
      </c>
      <c r="C199" s="490" t="s">
        <v>643</v>
      </c>
      <c r="D199" s="334"/>
    </row>
    <row r="200" spans="1:4" ht="12.6">
      <c r="A200" s="489"/>
      <c r="B200" s="868" t="s">
        <v>644</v>
      </c>
      <c r="C200" s="868"/>
      <c r="D200" s="334"/>
    </row>
    <row r="201" spans="1:4" ht="12.6">
      <c r="A201" s="489"/>
      <c r="B201" s="866" t="s">
        <v>886</v>
      </c>
      <c r="C201" s="866"/>
      <c r="D201" s="334"/>
    </row>
    <row r="202" spans="1:4" ht="12.6">
      <c r="A202" s="488"/>
      <c r="B202" s="483" t="s">
        <v>885</v>
      </c>
      <c r="C202" s="565" t="s">
        <v>963</v>
      </c>
      <c r="D202" s="334"/>
    </row>
    <row r="203" spans="1:4" ht="12.6">
      <c r="A203" s="489"/>
      <c r="B203" s="868" t="s">
        <v>645</v>
      </c>
      <c r="C203" s="868"/>
      <c r="D203" s="335"/>
    </row>
    <row r="204" spans="1:4" ht="12.6">
      <c r="A204" s="488"/>
      <c r="B204" s="866" t="s">
        <v>884</v>
      </c>
      <c r="C204" s="866"/>
      <c r="D204" s="336"/>
    </row>
    <row r="205" spans="1:4" ht="12.6">
      <c r="B205" s="868" t="s">
        <v>682</v>
      </c>
      <c r="C205" s="868"/>
      <c r="D205" s="337"/>
    </row>
    <row r="206" spans="1:4" ht="24">
      <c r="A206" s="485">
        <v>1</v>
      </c>
      <c r="B206" s="483" t="s">
        <v>658</v>
      </c>
      <c r="C206" s="483" t="s">
        <v>670</v>
      </c>
      <c r="D206" s="336"/>
    </row>
    <row r="207" spans="1:4" ht="18" customHeight="1">
      <c r="A207" s="485">
        <v>2</v>
      </c>
      <c r="B207" s="483" t="s">
        <v>659</v>
      </c>
      <c r="C207" s="483" t="s">
        <v>671</v>
      </c>
      <c r="D207" s="337"/>
    </row>
    <row r="208" spans="1:4" ht="24">
      <c r="A208" s="485">
        <v>3</v>
      </c>
      <c r="B208" s="483" t="s">
        <v>660</v>
      </c>
      <c r="C208" s="483" t="s">
        <v>672</v>
      </c>
      <c r="D208" s="338"/>
    </row>
    <row r="209" spans="1:4" ht="12.6">
      <c r="A209" s="485">
        <v>4</v>
      </c>
      <c r="B209" s="483" t="s">
        <v>661</v>
      </c>
      <c r="C209" s="483" t="s">
        <v>673</v>
      </c>
      <c r="D209" s="338"/>
    </row>
    <row r="210" spans="1:4" ht="24">
      <c r="A210" s="485">
        <v>5</v>
      </c>
      <c r="B210" s="483" t="s">
        <v>662</v>
      </c>
      <c r="C210" s="483" t="s">
        <v>674</v>
      </c>
    </row>
    <row r="211" spans="1:4" ht="24.45" customHeight="1">
      <c r="A211" s="485">
        <v>6</v>
      </c>
      <c r="B211" s="483" t="s">
        <v>663</v>
      </c>
      <c r="C211" s="483" t="s">
        <v>675</v>
      </c>
    </row>
    <row r="212" spans="1:4" ht="24">
      <c r="A212" s="485">
        <v>7</v>
      </c>
      <c r="B212" s="483" t="s">
        <v>664</v>
      </c>
      <c r="C212" s="483" t="s">
        <v>676</v>
      </c>
    </row>
    <row r="213" spans="1:4">
      <c r="A213" s="485">
        <v>7.1</v>
      </c>
      <c r="B213" s="487" t="s">
        <v>665</v>
      </c>
      <c r="C213" s="483" t="s">
        <v>677</v>
      </c>
    </row>
    <row r="214" spans="1:4">
      <c r="A214" s="485">
        <v>7.2</v>
      </c>
      <c r="B214" s="487" t="s">
        <v>666</v>
      </c>
      <c r="C214" s="483" t="s">
        <v>678</v>
      </c>
    </row>
    <row r="215" spans="1:4">
      <c r="A215" s="485">
        <v>7.3</v>
      </c>
      <c r="B215" s="486" t="s">
        <v>667</v>
      </c>
      <c r="C215" s="483" t="s">
        <v>679</v>
      </c>
    </row>
    <row r="216" spans="1:4" ht="39.450000000000003" customHeight="1">
      <c r="A216" s="485">
        <v>8</v>
      </c>
      <c r="B216" s="483" t="s">
        <v>668</v>
      </c>
      <c r="C216" s="483" t="s">
        <v>680</v>
      </c>
    </row>
    <row r="217" spans="1:4">
      <c r="A217" s="485">
        <v>9</v>
      </c>
      <c r="B217" s="483" t="s">
        <v>669</v>
      </c>
      <c r="C217" s="483" t="s">
        <v>681</v>
      </c>
    </row>
    <row r="218" spans="1:4" ht="24">
      <c r="A218" s="522">
        <v>10.1</v>
      </c>
      <c r="B218" s="523" t="s">
        <v>689</v>
      </c>
      <c r="C218" s="515" t="s">
        <v>690</v>
      </c>
    </row>
    <row r="219" spans="1:4">
      <c r="A219" s="869"/>
      <c r="B219" s="524" t="s">
        <v>876</v>
      </c>
      <c r="C219" s="483" t="s">
        <v>883</v>
      </c>
    </row>
    <row r="220" spans="1:4">
      <c r="A220" s="869"/>
      <c r="B220" s="484" t="s">
        <v>541</v>
      </c>
      <c r="C220" s="483" t="s">
        <v>882</v>
      </c>
    </row>
    <row r="221" spans="1:4">
      <c r="A221" s="869"/>
      <c r="B221" s="484" t="s">
        <v>875</v>
      </c>
      <c r="C221" s="566" t="s">
        <v>966</v>
      </c>
    </row>
    <row r="222" spans="1:4">
      <c r="A222" s="869"/>
      <c r="B222" s="484" t="s">
        <v>683</v>
      </c>
      <c r="C222" s="483" t="s">
        <v>881</v>
      </c>
    </row>
    <row r="223" spans="1:4" ht="24">
      <c r="A223" s="869"/>
      <c r="B223" s="484" t="s">
        <v>687</v>
      </c>
      <c r="C223" s="484" t="s">
        <v>880</v>
      </c>
    </row>
    <row r="224" spans="1:4" ht="36">
      <c r="A224" s="869"/>
      <c r="B224" s="484" t="s">
        <v>686</v>
      </c>
      <c r="C224" s="483" t="s">
        <v>879</v>
      </c>
    </row>
    <row r="225" spans="1:3">
      <c r="A225" s="869"/>
      <c r="B225" s="484" t="s">
        <v>915</v>
      </c>
      <c r="C225" s="483" t="s">
        <v>878</v>
      </c>
    </row>
    <row r="226" spans="1:3" ht="24">
      <c r="A226" s="869"/>
      <c r="B226" s="484" t="s">
        <v>916</v>
      </c>
      <c r="C226" s="483" t="s">
        <v>877</v>
      </c>
    </row>
    <row r="227" spans="1:3" ht="12.6">
      <c r="A227" s="516"/>
      <c r="B227" s="517"/>
      <c r="C227" s="518"/>
    </row>
    <row r="228" spans="1:3" ht="12.6">
      <c r="A228" s="516"/>
      <c r="B228" s="518"/>
      <c r="C228" s="518"/>
    </row>
    <row r="229" spans="1:3" ht="12.6">
      <c r="A229" s="516"/>
      <c r="B229" s="518"/>
      <c r="C229" s="518"/>
    </row>
    <row r="230" spans="1:3" ht="12.6">
      <c r="A230" s="516"/>
      <c r="B230" s="519"/>
      <c r="C230" s="518"/>
    </row>
    <row r="231" spans="1:3">
      <c r="A231" s="865"/>
      <c r="B231" s="520"/>
      <c r="C231" s="518"/>
    </row>
    <row r="232" spans="1:3">
      <c r="A232" s="865"/>
      <c r="B232" s="520"/>
      <c r="C232" s="518"/>
    </row>
    <row r="233" spans="1:3">
      <c r="A233" s="865"/>
      <c r="B233" s="520"/>
      <c r="C233" s="518"/>
    </row>
    <row r="234" spans="1:3">
      <c r="A234" s="865"/>
      <c r="B234" s="520"/>
      <c r="C234" s="521"/>
    </row>
    <row r="235" spans="1:3" ht="40.5" customHeight="1">
      <c r="A235" s="865"/>
      <c r="B235" s="520"/>
      <c r="C235" s="518"/>
    </row>
    <row r="236" spans="1:3" ht="24" customHeight="1">
      <c r="A236" s="865"/>
      <c r="B236" s="520"/>
      <c r="C236" s="518"/>
    </row>
    <row r="237" spans="1:3">
      <c r="A237" s="865"/>
      <c r="B237" s="520"/>
      <c r="C237" s="518"/>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V45"/>
  <sheetViews>
    <sheetView zoomScaleNormal="100" workbookViewId="0">
      <selection activeCell="H6" sqref="C6:H45"/>
    </sheetView>
  </sheetViews>
  <sheetFormatPr defaultRowHeight="14.4"/>
  <cols>
    <col min="2" max="2" width="66.6640625" customWidth="1"/>
    <col min="3" max="8" width="17.77734375" style="634" customWidth="1"/>
    <col min="11" max="11" width="12.77734375" customWidth="1"/>
  </cols>
  <sheetData>
    <row r="1" spans="1:22">
      <c r="A1" s="13" t="s">
        <v>97</v>
      </c>
      <c r="B1" s="246" t="str">
        <f>Info!C2</f>
        <v>სს სილქ ბანკი</v>
      </c>
      <c r="C1" s="246"/>
      <c r="D1" s="626"/>
      <c r="E1" s="626"/>
      <c r="F1" s="626"/>
      <c r="G1" s="626"/>
    </row>
    <row r="2" spans="1:22">
      <c r="A2" s="13" t="s">
        <v>98</v>
      </c>
      <c r="B2" s="620">
        <f>'1. key ratios'!B2</f>
        <v>45930</v>
      </c>
      <c r="C2" s="246"/>
      <c r="D2" s="626"/>
      <c r="E2" s="626"/>
      <c r="F2" s="626"/>
      <c r="G2" s="626"/>
    </row>
    <row r="3" spans="1:22">
      <c r="A3" s="13"/>
      <c r="B3" s="12"/>
      <c r="C3" s="246"/>
      <c r="D3" s="626"/>
      <c r="E3" s="626"/>
      <c r="F3" s="626"/>
      <c r="G3" s="626"/>
    </row>
    <row r="4" spans="1:22">
      <c r="A4" s="751" t="s">
        <v>25</v>
      </c>
      <c r="B4" s="749" t="s">
        <v>155</v>
      </c>
      <c r="C4" s="747" t="s">
        <v>103</v>
      </c>
      <c r="D4" s="747"/>
      <c r="E4" s="747"/>
      <c r="F4" s="747" t="s">
        <v>104</v>
      </c>
      <c r="G4" s="747"/>
      <c r="H4" s="748"/>
    </row>
    <row r="5" spans="1:22" ht="15.45" customHeight="1">
      <c r="A5" s="752"/>
      <c r="B5" s="750"/>
      <c r="C5" s="635" t="s">
        <v>26</v>
      </c>
      <c r="D5" s="635" t="s">
        <v>77</v>
      </c>
      <c r="E5" s="635" t="s">
        <v>66</v>
      </c>
      <c r="F5" s="635" t="s">
        <v>26</v>
      </c>
      <c r="G5" s="635" t="s">
        <v>77</v>
      </c>
      <c r="H5" s="635" t="s">
        <v>66</v>
      </c>
    </row>
    <row r="6" spans="1:22">
      <c r="A6" s="389">
        <v>1</v>
      </c>
      <c r="B6" s="367" t="s">
        <v>744</v>
      </c>
      <c r="C6" s="632">
        <v>16079533.449186491</v>
      </c>
      <c r="D6" s="632">
        <v>2875683.2104231655</v>
      </c>
      <c r="E6" s="633">
        <f>C6+D6</f>
        <v>18955216.659609657</v>
      </c>
      <c r="F6" s="632">
        <v>10740405.938016571</v>
      </c>
      <c r="G6" s="632">
        <v>2388158.8805378666</v>
      </c>
      <c r="H6" s="633">
        <f>F6+G6</f>
        <v>13128564.818554439</v>
      </c>
      <c r="K6" s="925"/>
      <c r="Q6" s="925"/>
      <c r="R6" s="925"/>
      <c r="S6" s="925"/>
      <c r="T6" s="925"/>
      <c r="U6" s="925"/>
      <c r="V6" s="925"/>
    </row>
    <row r="7" spans="1:22">
      <c r="A7" s="389">
        <v>1.1000000000000001</v>
      </c>
      <c r="B7" s="368" t="s">
        <v>698</v>
      </c>
      <c r="C7" s="632"/>
      <c r="D7" s="632"/>
      <c r="E7" s="633">
        <f t="shared" ref="E7:E45" si="0">C7+D7</f>
        <v>0</v>
      </c>
      <c r="F7" s="632"/>
      <c r="G7" s="632"/>
      <c r="H7" s="633">
        <f t="shared" ref="H7:H44" si="1">F7+G7</f>
        <v>0</v>
      </c>
      <c r="K7" s="925"/>
      <c r="Q7" s="925"/>
      <c r="R7" s="925"/>
      <c r="S7" s="925"/>
      <c r="T7" s="925"/>
      <c r="U7" s="925"/>
      <c r="V7" s="925"/>
    </row>
    <row r="8" spans="1:22" ht="20.399999999999999">
      <c r="A8" s="389">
        <v>1.2</v>
      </c>
      <c r="B8" s="368" t="s">
        <v>745</v>
      </c>
      <c r="C8" s="632"/>
      <c r="D8" s="632"/>
      <c r="E8" s="633">
        <f t="shared" si="0"/>
        <v>0</v>
      </c>
      <c r="F8" s="632"/>
      <c r="G8" s="632"/>
      <c r="H8" s="633">
        <f t="shared" si="1"/>
        <v>0</v>
      </c>
      <c r="K8" s="925"/>
      <c r="Q8" s="925"/>
      <c r="R8" s="925"/>
      <c r="S8" s="925"/>
      <c r="T8" s="925"/>
      <c r="U8" s="925"/>
      <c r="V8" s="925"/>
    </row>
    <row r="9" spans="1:22" ht="21.45" customHeight="1">
      <c r="A9" s="389">
        <v>1.3</v>
      </c>
      <c r="B9" s="359" t="s">
        <v>746</v>
      </c>
      <c r="C9" s="632"/>
      <c r="D9" s="632"/>
      <c r="E9" s="633">
        <f t="shared" si="0"/>
        <v>0</v>
      </c>
      <c r="F9" s="632"/>
      <c r="G9" s="632"/>
      <c r="H9" s="633">
        <f t="shared" si="1"/>
        <v>0</v>
      </c>
      <c r="K9" s="925"/>
      <c r="Q9" s="925"/>
      <c r="R9" s="925"/>
      <c r="S9" s="925"/>
      <c r="T9" s="925"/>
      <c r="U9" s="925"/>
      <c r="V9" s="925"/>
    </row>
    <row r="10" spans="1:22" ht="20.399999999999999">
      <c r="A10" s="389">
        <v>1.4</v>
      </c>
      <c r="B10" s="359" t="s">
        <v>702</v>
      </c>
      <c r="C10" s="632"/>
      <c r="D10" s="632"/>
      <c r="E10" s="633">
        <f t="shared" si="0"/>
        <v>0</v>
      </c>
      <c r="F10" s="632"/>
      <c r="G10" s="632"/>
      <c r="H10" s="633">
        <f t="shared" si="1"/>
        <v>0</v>
      </c>
      <c r="K10" s="925"/>
      <c r="Q10" s="925"/>
      <c r="R10" s="925"/>
      <c r="S10" s="925"/>
      <c r="T10" s="925"/>
      <c r="U10" s="925"/>
      <c r="V10" s="925"/>
    </row>
    <row r="11" spans="1:22">
      <c r="A11" s="389">
        <v>1.5</v>
      </c>
      <c r="B11" s="359" t="s">
        <v>705</v>
      </c>
      <c r="C11" s="632">
        <v>16079533.449186491</v>
      </c>
      <c r="D11" s="632">
        <v>2875683.2104231655</v>
      </c>
      <c r="E11" s="633">
        <f t="shared" si="0"/>
        <v>18955216.659609657</v>
      </c>
      <c r="F11" s="632">
        <v>10740405.938016571</v>
      </c>
      <c r="G11" s="632">
        <v>2388158.8805378666</v>
      </c>
      <c r="H11" s="633">
        <f t="shared" si="1"/>
        <v>13128564.818554439</v>
      </c>
      <c r="K11" s="925"/>
      <c r="Q11" s="925"/>
      <c r="R11" s="925"/>
      <c r="S11" s="925"/>
      <c r="T11" s="925"/>
      <c r="U11" s="925"/>
      <c r="V11" s="925"/>
    </row>
    <row r="12" spans="1:22">
      <c r="A12" s="389">
        <v>1.6</v>
      </c>
      <c r="B12" s="360" t="s">
        <v>88</v>
      </c>
      <c r="C12" s="632"/>
      <c r="D12" s="632"/>
      <c r="E12" s="633">
        <f t="shared" si="0"/>
        <v>0</v>
      </c>
      <c r="F12" s="632"/>
      <c r="G12" s="632"/>
      <c r="H12" s="633">
        <f t="shared" si="1"/>
        <v>0</v>
      </c>
      <c r="K12" s="925"/>
      <c r="Q12" s="925"/>
      <c r="R12" s="925"/>
      <c r="S12" s="925"/>
      <c r="T12" s="925"/>
      <c r="U12" s="925"/>
      <c r="V12" s="925"/>
    </row>
    <row r="13" spans="1:22">
      <c r="A13" s="389">
        <v>2</v>
      </c>
      <c r="B13" s="369" t="s">
        <v>747</v>
      </c>
      <c r="C13" s="632">
        <v>-9509272.2242686991</v>
      </c>
      <c r="D13" s="632">
        <v>-1376542.5853189263</v>
      </c>
      <c r="E13" s="633">
        <f t="shared" si="0"/>
        <v>-10885814.809587626</v>
      </c>
      <c r="F13" s="632">
        <v>-7918983.3131992565</v>
      </c>
      <c r="G13" s="632">
        <v>-768622.45804551407</v>
      </c>
      <c r="H13" s="633">
        <f t="shared" si="1"/>
        <v>-8687605.7712447699</v>
      </c>
      <c r="K13" s="925"/>
      <c r="Q13" s="925"/>
      <c r="R13" s="925"/>
      <c r="S13" s="925"/>
      <c r="T13" s="925"/>
      <c r="U13" s="925"/>
      <c r="V13" s="925"/>
    </row>
    <row r="14" spans="1:22">
      <c r="A14" s="389">
        <v>2.1</v>
      </c>
      <c r="B14" s="359" t="s">
        <v>748</v>
      </c>
      <c r="C14" s="632"/>
      <c r="D14" s="632"/>
      <c r="E14" s="633">
        <f t="shared" si="0"/>
        <v>0</v>
      </c>
      <c r="F14" s="632"/>
      <c r="G14" s="632"/>
      <c r="H14" s="633">
        <f t="shared" si="1"/>
        <v>0</v>
      </c>
      <c r="K14" s="925"/>
      <c r="Q14" s="925"/>
      <c r="R14" s="925"/>
      <c r="S14" s="925"/>
      <c r="T14" s="925"/>
      <c r="U14" s="925"/>
      <c r="V14" s="925"/>
    </row>
    <row r="15" spans="1:22" ht="24.45" customHeight="1">
      <c r="A15" s="389">
        <v>2.2000000000000002</v>
      </c>
      <c r="B15" s="359" t="s">
        <v>749</v>
      </c>
      <c r="C15" s="632"/>
      <c r="D15" s="632"/>
      <c r="E15" s="633">
        <f t="shared" si="0"/>
        <v>0</v>
      </c>
      <c r="F15" s="632"/>
      <c r="G15" s="632"/>
      <c r="H15" s="633">
        <f t="shared" si="1"/>
        <v>0</v>
      </c>
      <c r="K15" s="925"/>
      <c r="Q15" s="925"/>
      <c r="R15" s="925"/>
      <c r="S15" s="925"/>
      <c r="T15" s="925"/>
      <c r="U15" s="925"/>
      <c r="V15" s="925"/>
    </row>
    <row r="16" spans="1:22" ht="20.55" customHeight="1">
      <c r="A16" s="389">
        <v>2.2999999999999998</v>
      </c>
      <c r="B16" s="359" t="s">
        <v>750</v>
      </c>
      <c r="C16" s="632">
        <v>-9509272.2242686991</v>
      </c>
      <c r="D16" s="632">
        <v>-1376542.5853189263</v>
      </c>
      <c r="E16" s="633">
        <f t="shared" si="0"/>
        <v>-10885814.809587626</v>
      </c>
      <c r="F16" s="632">
        <v>-7918983.3131992565</v>
      </c>
      <c r="G16" s="632">
        <v>-768622.45804551407</v>
      </c>
      <c r="H16" s="633">
        <f t="shared" si="1"/>
        <v>-8687605.7712447699</v>
      </c>
      <c r="K16" s="925"/>
      <c r="Q16" s="925"/>
      <c r="R16" s="925"/>
      <c r="S16" s="925"/>
      <c r="T16" s="925"/>
      <c r="U16" s="925"/>
      <c r="V16" s="925"/>
    </row>
    <row r="17" spans="1:22">
      <c r="A17" s="389">
        <v>2.4</v>
      </c>
      <c r="B17" s="359" t="s">
        <v>751</v>
      </c>
      <c r="C17" s="632"/>
      <c r="D17" s="632"/>
      <c r="E17" s="633">
        <f t="shared" si="0"/>
        <v>0</v>
      </c>
      <c r="F17" s="632"/>
      <c r="G17" s="632"/>
      <c r="H17" s="633">
        <f t="shared" si="1"/>
        <v>0</v>
      </c>
      <c r="K17" s="925"/>
      <c r="Q17" s="925"/>
      <c r="R17" s="925"/>
      <c r="S17" s="925"/>
      <c r="T17" s="925"/>
      <c r="U17" s="925"/>
      <c r="V17" s="925"/>
    </row>
    <row r="18" spans="1:22">
      <c r="A18" s="389">
        <v>3</v>
      </c>
      <c r="B18" s="369" t="s">
        <v>752</v>
      </c>
      <c r="C18" s="632"/>
      <c r="D18" s="632"/>
      <c r="E18" s="633">
        <f t="shared" si="0"/>
        <v>0</v>
      </c>
      <c r="F18" s="632"/>
      <c r="G18" s="632"/>
      <c r="H18" s="633">
        <f t="shared" si="1"/>
        <v>0</v>
      </c>
      <c r="K18" s="925"/>
      <c r="Q18" s="925"/>
      <c r="R18" s="925"/>
      <c r="S18" s="925"/>
      <c r="T18" s="925"/>
      <c r="U18" s="925"/>
      <c r="V18" s="925"/>
    </row>
    <row r="19" spans="1:22">
      <c r="A19" s="389">
        <v>4</v>
      </c>
      <c r="B19" s="369" t="s">
        <v>753</v>
      </c>
      <c r="C19" s="632">
        <v>468587.04000000225</v>
      </c>
      <c r="D19" s="632">
        <v>169376.03</v>
      </c>
      <c r="E19" s="633">
        <f t="shared" si="0"/>
        <v>637963.07000000228</v>
      </c>
      <c r="F19" s="632">
        <v>139657.68000000098</v>
      </c>
      <c r="G19" s="632">
        <v>177592.28999999995</v>
      </c>
      <c r="H19" s="633">
        <f t="shared" si="1"/>
        <v>317249.9700000009</v>
      </c>
      <c r="K19" s="925"/>
      <c r="Q19" s="925"/>
      <c r="R19" s="925"/>
      <c r="S19" s="925"/>
      <c r="T19" s="925"/>
      <c r="U19" s="925"/>
      <c r="V19" s="925"/>
    </row>
    <row r="20" spans="1:22">
      <c r="A20" s="389">
        <v>5</v>
      </c>
      <c r="B20" s="369" t="s">
        <v>754</v>
      </c>
      <c r="C20" s="632">
        <v>-528315.87</v>
      </c>
      <c r="D20" s="632">
        <v>-108902.77000000009</v>
      </c>
      <c r="E20" s="633">
        <f t="shared" si="0"/>
        <v>-637218.64000000013</v>
      </c>
      <c r="F20" s="632">
        <v>-190655.87</v>
      </c>
      <c r="G20" s="632">
        <v>-129245.51000000004</v>
      </c>
      <c r="H20" s="633">
        <f t="shared" si="1"/>
        <v>-319901.38</v>
      </c>
      <c r="K20" s="925"/>
      <c r="Q20" s="925"/>
      <c r="R20" s="925"/>
      <c r="S20" s="925"/>
      <c r="T20" s="925"/>
      <c r="U20" s="925"/>
      <c r="V20" s="925"/>
    </row>
    <row r="21" spans="1:22" ht="38.549999999999997" customHeight="1">
      <c r="A21" s="389">
        <v>6</v>
      </c>
      <c r="B21" s="369" t="s">
        <v>755</v>
      </c>
      <c r="C21" s="632"/>
      <c r="D21" s="632"/>
      <c r="E21" s="633">
        <f t="shared" si="0"/>
        <v>0</v>
      </c>
      <c r="F21" s="632"/>
      <c r="G21" s="632"/>
      <c r="H21" s="633">
        <f t="shared" si="1"/>
        <v>0</v>
      </c>
      <c r="K21" s="925"/>
      <c r="Q21" s="925"/>
      <c r="R21" s="925"/>
      <c r="S21" s="925"/>
      <c r="T21" s="925"/>
      <c r="U21" s="925"/>
      <c r="V21" s="925"/>
    </row>
    <row r="22" spans="1:22" ht="27.45" customHeight="1">
      <c r="A22" s="389">
        <v>7</v>
      </c>
      <c r="B22" s="369" t="s">
        <v>756</v>
      </c>
      <c r="C22" s="632">
        <v>952089.20975206513</v>
      </c>
      <c r="D22" s="632"/>
      <c r="E22" s="633">
        <f t="shared" si="0"/>
        <v>952089.20975206513</v>
      </c>
      <c r="F22" s="632"/>
      <c r="G22" s="632"/>
      <c r="H22" s="633">
        <f t="shared" si="1"/>
        <v>0</v>
      </c>
      <c r="K22" s="925"/>
      <c r="Q22" s="925"/>
      <c r="R22" s="925"/>
      <c r="S22" s="925"/>
      <c r="T22" s="925"/>
      <c r="U22" s="925"/>
      <c r="V22" s="925"/>
    </row>
    <row r="23" spans="1:22" ht="37.049999999999997" customHeight="1">
      <c r="A23" s="389">
        <v>8</v>
      </c>
      <c r="B23" s="370" t="s">
        <v>757</v>
      </c>
      <c r="C23" s="632"/>
      <c r="D23" s="632"/>
      <c r="E23" s="633">
        <f t="shared" si="0"/>
        <v>0</v>
      </c>
      <c r="F23" s="632"/>
      <c r="G23" s="632"/>
      <c r="H23" s="633">
        <f t="shared" si="1"/>
        <v>0</v>
      </c>
      <c r="K23" s="925"/>
      <c r="Q23" s="925"/>
      <c r="R23" s="925"/>
      <c r="S23" s="925"/>
      <c r="T23" s="925"/>
      <c r="U23" s="925"/>
      <c r="V23" s="925"/>
    </row>
    <row r="24" spans="1:22" ht="34.5" customHeight="1">
      <c r="A24" s="389">
        <v>9</v>
      </c>
      <c r="B24" s="370" t="s">
        <v>758</v>
      </c>
      <c r="C24" s="632"/>
      <c r="D24" s="632"/>
      <c r="E24" s="633">
        <f t="shared" si="0"/>
        <v>0</v>
      </c>
      <c r="F24" s="632"/>
      <c r="G24" s="632"/>
      <c r="H24" s="633">
        <f t="shared" si="1"/>
        <v>0</v>
      </c>
      <c r="K24" s="925"/>
      <c r="Q24" s="925"/>
      <c r="R24" s="925"/>
      <c r="S24" s="925"/>
      <c r="T24" s="925"/>
      <c r="U24" s="925"/>
      <c r="V24" s="925"/>
    </row>
    <row r="25" spans="1:22">
      <c r="A25" s="389">
        <v>10</v>
      </c>
      <c r="B25" s="369" t="s">
        <v>759</v>
      </c>
      <c r="C25" s="632">
        <v>-740643.02758702263</v>
      </c>
      <c r="D25" s="632">
        <v>0</v>
      </c>
      <c r="E25" s="633">
        <f t="shared" si="0"/>
        <v>-740643.02758702263</v>
      </c>
      <c r="F25" s="632">
        <v>1730735.2825025246</v>
      </c>
      <c r="G25" s="632">
        <v>0</v>
      </c>
      <c r="H25" s="633">
        <f t="shared" si="1"/>
        <v>1730735.2825025246</v>
      </c>
      <c r="K25" s="925"/>
      <c r="Q25" s="925"/>
      <c r="R25" s="925"/>
      <c r="S25" s="925"/>
      <c r="T25" s="925"/>
      <c r="U25" s="925"/>
      <c r="V25" s="925"/>
    </row>
    <row r="26" spans="1:22" ht="27" customHeight="1">
      <c r="A26" s="389">
        <v>11</v>
      </c>
      <c r="B26" s="371" t="s">
        <v>760</v>
      </c>
      <c r="C26" s="632">
        <v>88624.744553505559</v>
      </c>
      <c r="D26" s="632">
        <v>133603.11945219777</v>
      </c>
      <c r="E26" s="633">
        <f t="shared" si="0"/>
        <v>222227.86400570333</v>
      </c>
      <c r="F26" s="632">
        <v>-14866.202352134424</v>
      </c>
      <c r="G26" s="632">
        <v>0</v>
      </c>
      <c r="H26" s="633">
        <f t="shared" si="1"/>
        <v>-14866.202352134424</v>
      </c>
      <c r="K26" s="925"/>
      <c r="Q26" s="925"/>
      <c r="R26" s="925"/>
      <c r="S26" s="925"/>
      <c r="T26" s="925"/>
      <c r="U26" s="925"/>
      <c r="V26" s="925"/>
    </row>
    <row r="27" spans="1:22">
      <c r="A27" s="389">
        <v>12</v>
      </c>
      <c r="B27" s="369" t="s">
        <v>761</v>
      </c>
      <c r="C27" s="632">
        <v>64006.145343158532</v>
      </c>
      <c r="D27" s="632">
        <v>108916.24</v>
      </c>
      <c r="E27" s="633">
        <f t="shared" si="0"/>
        <v>172922.38534315853</v>
      </c>
      <c r="F27" s="632">
        <v>110819.65333301248</v>
      </c>
      <c r="G27" s="632">
        <v>28174.48</v>
      </c>
      <c r="H27" s="633">
        <f t="shared" si="1"/>
        <v>138994.13333301249</v>
      </c>
      <c r="K27" s="925"/>
      <c r="Q27" s="925"/>
      <c r="R27" s="925"/>
      <c r="S27" s="925"/>
      <c r="T27" s="925"/>
      <c r="U27" s="925"/>
      <c r="V27" s="925"/>
    </row>
    <row r="28" spans="1:22">
      <c r="A28" s="389">
        <v>13</v>
      </c>
      <c r="B28" s="372" t="s">
        <v>762</v>
      </c>
      <c r="C28" s="632">
        <v>-35470.033609089995</v>
      </c>
      <c r="D28" s="632">
        <v>-6734.99</v>
      </c>
      <c r="E28" s="633">
        <f t="shared" si="0"/>
        <v>-42205.023609089993</v>
      </c>
      <c r="F28" s="632">
        <v>-33966.805061999992</v>
      </c>
      <c r="G28" s="632">
        <v>0</v>
      </c>
      <c r="H28" s="633">
        <f t="shared" si="1"/>
        <v>-33966.805061999992</v>
      </c>
      <c r="K28" s="925"/>
      <c r="Q28" s="925"/>
      <c r="R28" s="925"/>
      <c r="S28" s="925"/>
      <c r="T28" s="925"/>
      <c r="U28" s="925"/>
      <c r="V28" s="925"/>
    </row>
    <row r="29" spans="1:22">
      <c r="A29" s="389">
        <v>14</v>
      </c>
      <c r="B29" s="373" t="s">
        <v>763</v>
      </c>
      <c r="C29" s="632">
        <v>-19802473.934384741</v>
      </c>
      <c r="D29" s="632">
        <v>-1834603.6800000011</v>
      </c>
      <c r="E29" s="633">
        <f t="shared" si="0"/>
        <v>-21637077.614384741</v>
      </c>
      <c r="F29" s="632">
        <v>-12350142.343363829</v>
      </c>
      <c r="G29" s="632">
        <v>-1278704.1399999987</v>
      </c>
      <c r="H29" s="633">
        <f t="shared" si="1"/>
        <v>-13628846.483363828</v>
      </c>
      <c r="K29" s="925"/>
      <c r="Q29" s="925"/>
      <c r="R29" s="925"/>
      <c r="S29" s="925"/>
      <c r="T29" s="925"/>
      <c r="U29" s="925"/>
      <c r="V29" s="925"/>
    </row>
    <row r="30" spans="1:22">
      <c r="A30" s="389">
        <v>14.1</v>
      </c>
      <c r="B30" s="351" t="s">
        <v>764</v>
      </c>
      <c r="C30" s="632">
        <v>-10753601.714737937</v>
      </c>
      <c r="D30" s="632">
        <v>0</v>
      </c>
      <c r="E30" s="633">
        <f t="shared" si="0"/>
        <v>-10753601.714737937</v>
      </c>
      <c r="F30" s="632">
        <v>-7873194.9100000011</v>
      </c>
      <c r="G30" s="632">
        <v>0</v>
      </c>
      <c r="H30" s="633">
        <f t="shared" si="1"/>
        <v>-7873194.9100000011</v>
      </c>
      <c r="K30" s="925"/>
      <c r="Q30" s="925"/>
      <c r="R30" s="925"/>
      <c r="S30" s="925"/>
      <c r="T30" s="925"/>
      <c r="U30" s="925"/>
      <c r="V30" s="925"/>
    </row>
    <row r="31" spans="1:22">
      <c r="A31" s="389">
        <v>14.2</v>
      </c>
      <c r="B31" s="351" t="s">
        <v>765</v>
      </c>
      <c r="C31" s="632">
        <v>-9048872.2196468059</v>
      </c>
      <c r="D31" s="632">
        <v>-1834603.6800000011</v>
      </c>
      <c r="E31" s="633">
        <f t="shared" si="0"/>
        <v>-10883475.899646807</v>
      </c>
      <c r="F31" s="632">
        <v>-4476947.4333638288</v>
      </c>
      <c r="G31" s="632">
        <v>-1278704.1399999987</v>
      </c>
      <c r="H31" s="633">
        <f t="shared" si="1"/>
        <v>-5755651.5733638275</v>
      </c>
      <c r="K31" s="925"/>
      <c r="Q31" s="925"/>
      <c r="R31" s="925"/>
      <c r="S31" s="925"/>
      <c r="T31" s="925"/>
      <c r="U31" s="925"/>
      <c r="V31" s="925"/>
    </row>
    <row r="32" spans="1:22">
      <c r="A32" s="389">
        <v>15</v>
      </c>
      <c r="B32" s="374" t="s">
        <v>766</v>
      </c>
      <c r="C32" s="632">
        <v>-1859950.7756856957</v>
      </c>
      <c r="D32" s="632">
        <v>0</v>
      </c>
      <c r="E32" s="633">
        <f t="shared" si="0"/>
        <v>-1859950.7756856957</v>
      </c>
      <c r="F32" s="632">
        <v>-906915.43015994364</v>
      </c>
      <c r="G32" s="632">
        <v>0</v>
      </c>
      <c r="H32" s="633">
        <f t="shared" si="1"/>
        <v>-906915.43015994364</v>
      </c>
      <c r="K32" s="925"/>
      <c r="Q32" s="925"/>
      <c r="R32" s="925"/>
      <c r="S32" s="925"/>
      <c r="T32" s="925"/>
      <c r="U32" s="925"/>
      <c r="V32" s="925"/>
    </row>
    <row r="33" spans="1:22" ht="22.5" customHeight="1">
      <c r="A33" s="389">
        <v>16</v>
      </c>
      <c r="B33" s="347" t="s">
        <v>767</v>
      </c>
      <c r="C33" s="632"/>
      <c r="D33" s="632"/>
      <c r="E33" s="633">
        <f t="shared" si="0"/>
        <v>0</v>
      </c>
      <c r="F33" s="632"/>
      <c r="G33" s="632"/>
      <c r="H33" s="633">
        <f t="shared" si="1"/>
        <v>0</v>
      </c>
      <c r="K33" s="925"/>
      <c r="Q33" s="925"/>
      <c r="R33" s="925"/>
      <c r="S33" s="925"/>
      <c r="T33" s="925"/>
      <c r="U33" s="925"/>
      <c r="V33" s="925"/>
    </row>
    <row r="34" spans="1:22">
      <c r="A34" s="389">
        <v>17</v>
      </c>
      <c r="B34" s="369" t="s">
        <v>768</v>
      </c>
      <c r="C34" s="632">
        <v>-154740.81252430551</v>
      </c>
      <c r="D34" s="632">
        <v>27103.754644928264</v>
      </c>
      <c r="E34" s="633">
        <f t="shared" si="0"/>
        <v>-127637.05787937724</v>
      </c>
      <c r="F34" s="632">
        <v>-3737.4527024617646</v>
      </c>
      <c r="G34" s="632">
        <v>-28166.677182461353</v>
      </c>
      <c r="H34" s="633">
        <f t="shared" si="1"/>
        <v>-31904.129884923117</v>
      </c>
      <c r="K34" s="925"/>
      <c r="Q34" s="925"/>
      <c r="R34" s="925"/>
      <c r="S34" s="925"/>
      <c r="T34" s="925"/>
      <c r="U34" s="925"/>
      <c r="V34" s="925"/>
    </row>
    <row r="35" spans="1:22">
      <c r="A35" s="389">
        <v>17.100000000000001</v>
      </c>
      <c r="B35" s="375" t="s">
        <v>769</v>
      </c>
      <c r="C35" s="632">
        <v>-154740.81252430551</v>
      </c>
      <c r="D35" s="632">
        <v>27103.754644928264</v>
      </c>
      <c r="E35" s="633">
        <f t="shared" si="0"/>
        <v>-127637.05787937724</v>
      </c>
      <c r="F35" s="632">
        <v>-3737.4527024617646</v>
      </c>
      <c r="G35" s="632">
        <v>-28166.677182461353</v>
      </c>
      <c r="H35" s="633">
        <f t="shared" si="1"/>
        <v>-31904.129884923117</v>
      </c>
      <c r="K35" s="925"/>
      <c r="Q35" s="925"/>
      <c r="R35" s="925"/>
      <c r="S35" s="925"/>
      <c r="T35" s="925"/>
      <c r="U35" s="925"/>
      <c r="V35" s="925"/>
    </row>
    <row r="36" spans="1:22">
      <c r="A36" s="389">
        <v>17.2</v>
      </c>
      <c r="B36" s="351" t="s">
        <v>770</v>
      </c>
      <c r="C36" s="632"/>
      <c r="D36" s="632"/>
      <c r="E36" s="633">
        <f t="shared" si="0"/>
        <v>0</v>
      </c>
      <c r="F36" s="632"/>
      <c r="G36" s="632"/>
      <c r="H36" s="633">
        <f t="shared" si="1"/>
        <v>0</v>
      </c>
      <c r="K36" s="925"/>
      <c r="Q36" s="925"/>
      <c r="R36" s="925"/>
      <c r="S36" s="925"/>
      <c r="T36" s="925"/>
      <c r="U36" s="925"/>
      <c r="V36" s="925"/>
    </row>
    <row r="37" spans="1:22" ht="41.55" customHeight="1">
      <c r="A37" s="389">
        <v>18</v>
      </c>
      <c r="B37" s="376" t="s">
        <v>771</v>
      </c>
      <c r="C37" s="632">
        <v>-2246813.3809786784</v>
      </c>
      <c r="D37" s="632">
        <v>-148226.52234482454</v>
      </c>
      <c r="E37" s="633">
        <f t="shared" si="0"/>
        <v>-2395039.9033235027</v>
      </c>
      <c r="F37" s="632">
        <v>-393939.11845231208</v>
      </c>
      <c r="G37" s="632">
        <v>-149366.8747942154</v>
      </c>
      <c r="H37" s="633">
        <f t="shared" si="1"/>
        <v>-543305.99324652751</v>
      </c>
      <c r="K37" s="925"/>
      <c r="Q37" s="925"/>
      <c r="R37" s="925"/>
      <c r="S37" s="925"/>
      <c r="T37" s="925"/>
      <c r="U37" s="925"/>
      <c r="V37" s="925"/>
    </row>
    <row r="38" spans="1:22" ht="20.399999999999999">
      <c r="A38" s="389">
        <v>18.100000000000001</v>
      </c>
      <c r="B38" s="359" t="s">
        <v>772</v>
      </c>
      <c r="C38" s="632"/>
      <c r="D38" s="632"/>
      <c r="E38" s="633">
        <f t="shared" si="0"/>
        <v>0</v>
      </c>
      <c r="F38" s="632"/>
      <c r="G38" s="632"/>
      <c r="H38" s="633">
        <f t="shared" si="1"/>
        <v>0</v>
      </c>
      <c r="K38" s="925"/>
      <c r="Q38" s="925"/>
      <c r="R38" s="925"/>
      <c r="S38" s="925"/>
      <c r="T38" s="925"/>
      <c r="U38" s="925"/>
      <c r="V38" s="925"/>
    </row>
    <row r="39" spans="1:22">
      <c r="A39" s="389">
        <v>18.2</v>
      </c>
      <c r="B39" s="359" t="s">
        <v>773</v>
      </c>
      <c r="C39" s="632">
        <v>-2246813.3809786784</v>
      </c>
      <c r="D39" s="632">
        <v>-148226.52234482454</v>
      </c>
      <c r="E39" s="633">
        <f t="shared" si="0"/>
        <v>-2395039.9033235027</v>
      </c>
      <c r="F39" s="632">
        <v>-393939.11845231208</v>
      </c>
      <c r="G39" s="632">
        <v>-149366.8747942154</v>
      </c>
      <c r="H39" s="633">
        <f t="shared" si="1"/>
        <v>-543305.99324652751</v>
      </c>
      <c r="K39" s="925"/>
      <c r="Q39" s="925"/>
      <c r="R39" s="925"/>
      <c r="S39" s="925"/>
      <c r="T39" s="925"/>
      <c r="U39" s="925"/>
      <c r="V39" s="925"/>
    </row>
    <row r="40" spans="1:22" ht="24.45" customHeight="1">
      <c r="A40" s="389">
        <v>19</v>
      </c>
      <c r="B40" s="376" t="s">
        <v>774</v>
      </c>
      <c r="C40" s="632"/>
      <c r="D40" s="632"/>
      <c r="E40" s="633">
        <f t="shared" si="0"/>
        <v>0</v>
      </c>
      <c r="F40" s="632"/>
      <c r="G40" s="632"/>
      <c r="H40" s="633">
        <f t="shared" si="1"/>
        <v>0</v>
      </c>
      <c r="K40" s="925"/>
      <c r="Q40" s="925"/>
      <c r="R40" s="925"/>
      <c r="S40" s="925"/>
      <c r="T40" s="925"/>
      <c r="U40" s="925"/>
      <c r="V40" s="925"/>
    </row>
    <row r="41" spans="1:22" ht="25.05" customHeight="1">
      <c r="A41" s="389">
        <v>20</v>
      </c>
      <c r="B41" s="376" t="s">
        <v>775</v>
      </c>
      <c r="C41" s="632">
        <v>400.84</v>
      </c>
      <c r="D41" s="632">
        <v>4636.92</v>
      </c>
      <c r="E41" s="633">
        <f t="shared" si="0"/>
        <v>5037.76</v>
      </c>
      <c r="F41" s="632">
        <v>0</v>
      </c>
      <c r="G41" s="632">
        <v>0</v>
      </c>
      <c r="H41" s="633">
        <f t="shared" si="1"/>
        <v>0</v>
      </c>
      <c r="K41" s="925"/>
      <c r="Q41" s="925"/>
      <c r="R41" s="925"/>
      <c r="S41" s="925"/>
      <c r="T41" s="925"/>
      <c r="U41" s="925"/>
      <c r="V41" s="925"/>
    </row>
    <row r="42" spans="1:22" ht="33" customHeight="1">
      <c r="A42" s="389">
        <v>21</v>
      </c>
      <c r="B42" s="377" t="s">
        <v>776</v>
      </c>
      <c r="C42" s="632"/>
      <c r="D42" s="632"/>
      <c r="E42" s="633">
        <f t="shared" si="0"/>
        <v>0</v>
      </c>
      <c r="F42" s="632"/>
      <c r="G42" s="632"/>
      <c r="H42" s="633">
        <f t="shared" si="1"/>
        <v>0</v>
      </c>
      <c r="K42" s="925"/>
      <c r="Q42" s="925"/>
      <c r="R42" s="925"/>
      <c r="S42" s="925"/>
      <c r="T42" s="925"/>
      <c r="U42" s="925"/>
      <c r="V42" s="925"/>
    </row>
    <row r="43" spans="1:22">
      <c r="A43" s="389">
        <v>22</v>
      </c>
      <c r="B43" s="378" t="s">
        <v>777</v>
      </c>
      <c r="C43" s="632">
        <f>SUM(C6,C13,C18,C19,C20,C21,C22,C23,C24,C25,C26,C27,C28,C29,C32,C33,C34,C37,C40,C41,C42)</f>
        <v>-17224438.630203012</v>
      </c>
      <c r="D43" s="632">
        <f>SUM(D6,D13,D18,D19,D20,D21,D22,D23,D24,D25,D26,D27,D28,D29,D32,D33,D34,D37,D40,D41,D42)</f>
        <v>-155691.27314346033</v>
      </c>
      <c r="E43" s="633">
        <f t="shared" si="0"/>
        <v>-17380129.903346471</v>
      </c>
      <c r="F43" s="632">
        <v>-9091587.9814398289</v>
      </c>
      <c r="G43" s="632">
        <v>239819.99051567705</v>
      </c>
      <c r="H43" s="633">
        <f t="shared" si="1"/>
        <v>-8851767.9909241516</v>
      </c>
      <c r="K43" s="925"/>
      <c r="Q43" s="925"/>
      <c r="R43" s="925"/>
      <c r="S43" s="925"/>
      <c r="T43" s="925"/>
      <c r="U43" s="925"/>
      <c r="V43" s="925"/>
    </row>
    <row r="44" spans="1:22">
      <c r="A44" s="389">
        <v>23</v>
      </c>
      <c r="B44" s="378" t="s">
        <v>778</v>
      </c>
      <c r="C44" s="632">
        <v>-10223.949262416738</v>
      </c>
      <c r="D44" s="632"/>
      <c r="E44" s="633">
        <f t="shared" si="0"/>
        <v>-10223.949262416738</v>
      </c>
      <c r="F44" s="632">
        <v>-431309.7493810755</v>
      </c>
      <c r="G44" s="632"/>
      <c r="H44" s="633">
        <f t="shared" si="1"/>
        <v>-431309.7493810755</v>
      </c>
      <c r="K44" s="925"/>
      <c r="Q44" s="925"/>
      <c r="R44" s="925"/>
      <c r="S44" s="925"/>
      <c r="T44" s="925"/>
      <c r="U44" s="925"/>
      <c r="V44" s="925"/>
    </row>
    <row r="45" spans="1:22">
      <c r="A45" s="389">
        <v>24</v>
      </c>
      <c r="B45" s="378" t="s">
        <v>779</v>
      </c>
      <c r="C45" s="636">
        <f>C43-C44</f>
        <v>-17214214.680940595</v>
      </c>
      <c r="D45" s="636">
        <f>D43+D44</f>
        <v>-155691.27314346033</v>
      </c>
      <c r="E45" s="633">
        <f t="shared" si="0"/>
        <v>-17369905.954084054</v>
      </c>
      <c r="F45" s="636">
        <v>-8660278.2320587542</v>
      </c>
      <c r="G45" s="636">
        <v>239819.99051567705</v>
      </c>
      <c r="H45" s="633">
        <f>F45+G45</f>
        <v>-8420458.2415430769</v>
      </c>
      <c r="K45" s="925"/>
      <c r="Q45" s="925"/>
      <c r="R45" s="925"/>
      <c r="S45" s="925"/>
      <c r="T45" s="925"/>
      <c r="U45" s="925"/>
      <c r="V45" s="925"/>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V47"/>
  <sheetViews>
    <sheetView topLeftCell="C1" zoomScale="80" zoomScaleNormal="80" workbookViewId="0">
      <selection activeCell="J1" sqref="J1:V1048576"/>
    </sheetView>
  </sheetViews>
  <sheetFormatPr defaultRowHeight="14.4"/>
  <cols>
    <col min="1" max="1" width="8.77734375" style="387"/>
    <col min="2" max="2" width="87.6640625" bestFit="1" customWidth="1"/>
    <col min="3" max="3" width="17.5546875" style="634" customWidth="1"/>
    <col min="4" max="4" width="16.44140625" style="634" customWidth="1"/>
    <col min="5" max="6" width="14.88671875" style="634" customWidth="1"/>
    <col min="7" max="7" width="17.109375" style="634" customWidth="1"/>
    <col min="8" max="8" width="16.5546875" style="634" customWidth="1"/>
  </cols>
  <sheetData>
    <row r="1" spans="1:22">
      <c r="A1" s="13" t="s">
        <v>97</v>
      </c>
      <c r="B1" s="246" t="str">
        <f>Info!C2</f>
        <v>სს სილქ ბანკი</v>
      </c>
      <c r="C1" s="246"/>
      <c r="D1" s="626"/>
      <c r="E1" s="626"/>
      <c r="F1" s="626"/>
      <c r="G1" s="626"/>
    </row>
    <row r="2" spans="1:22">
      <c r="A2" s="13" t="s">
        <v>98</v>
      </c>
      <c r="B2" s="620">
        <f>'1. key ratios'!B2</f>
        <v>45930</v>
      </c>
      <c r="C2" s="246"/>
      <c r="D2" s="626"/>
      <c r="E2" s="626"/>
      <c r="F2" s="626"/>
      <c r="G2" s="626"/>
    </row>
    <row r="3" spans="1:22">
      <c r="A3" s="13"/>
      <c r="B3" s="12"/>
      <c r="C3" s="246"/>
      <c r="D3" s="626"/>
      <c r="E3" s="626"/>
      <c r="F3" s="626"/>
      <c r="G3" s="626"/>
    </row>
    <row r="4" spans="1:22">
      <c r="A4" s="744" t="s">
        <v>25</v>
      </c>
      <c r="B4" s="753" t="s">
        <v>140</v>
      </c>
      <c r="C4" s="754" t="s">
        <v>103</v>
      </c>
      <c r="D4" s="754"/>
      <c r="E4" s="754"/>
      <c r="F4" s="754" t="s">
        <v>104</v>
      </c>
      <c r="G4" s="754"/>
      <c r="H4" s="755"/>
    </row>
    <row r="5" spans="1:22">
      <c r="A5" s="744"/>
      <c r="B5" s="753"/>
      <c r="C5" s="635" t="s">
        <v>26</v>
      </c>
      <c r="D5" s="635" t="s">
        <v>77</v>
      </c>
      <c r="E5" s="635" t="s">
        <v>66</v>
      </c>
      <c r="F5" s="635" t="s">
        <v>26</v>
      </c>
      <c r="G5" s="635" t="s">
        <v>77</v>
      </c>
      <c r="H5" s="637" t="s">
        <v>66</v>
      </c>
    </row>
    <row r="6" spans="1:22">
      <c r="A6" s="379">
        <v>1</v>
      </c>
      <c r="B6" s="380" t="s">
        <v>780</v>
      </c>
      <c r="C6" s="638">
        <v>0</v>
      </c>
      <c r="D6" s="638">
        <v>0</v>
      </c>
      <c r="E6" s="639">
        <f t="shared" ref="E6:E43" si="0">C6+D6</f>
        <v>0</v>
      </c>
      <c r="F6" s="638">
        <v>0</v>
      </c>
      <c r="G6" s="638">
        <v>0</v>
      </c>
      <c r="H6" s="640">
        <f t="shared" ref="H6:H43" si="1">F6+G6</f>
        <v>0</v>
      </c>
      <c r="Q6" s="925"/>
      <c r="R6" s="925"/>
      <c r="S6" s="925"/>
      <c r="T6" s="925"/>
      <c r="U6" s="925"/>
      <c r="V6" s="925"/>
    </row>
    <row r="7" spans="1:22">
      <c r="A7" s="379">
        <v>2</v>
      </c>
      <c r="B7" s="380" t="s">
        <v>166</v>
      </c>
      <c r="C7" s="638">
        <v>0</v>
      </c>
      <c r="D7" s="638">
        <v>0</v>
      </c>
      <c r="E7" s="639">
        <f t="shared" si="0"/>
        <v>0</v>
      </c>
      <c r="F7" s="638">
        <v>0</v>
      </c>
      <c r="G7" s="638">
        <v>0</v>
      </c>
      <c r="H7" s="640">
        <f t="shared" si="1"/>
        <v>0</v>
      </c>
      <c r="Q7" s="925"/>
      <c r="R7" s="925"/>
      <c r="S7" s="925"/>
      <c r="T7" s="925"/>
      <c r="U7" s="925"/>
      <c r="V7" s="925"/>
    </row>
    <row r="8" spans="1:22">
      <c r="A8" s="379">
        <v>3</v>
      </c>
      <c r="B8" s="380" t="s">
        <v>168</v>
      </c>
      <c r="C8" s="638">
        <v>459200</v>
      </c>
      <c r="D8" s="638">
        <v>965687200</v>
      </c>
      <c r="E8" s="639">
        <f t="shared" si="0"/>
        <v>966146400</v>
      </c>
      <c r="F8" s="638">
        <v>404000</v>
      </c>
      <c r="G8" s="638">
        <v>1394057790</v>
      </c>
      <c r="H8" s="640">
        <f t="shared" si="1"/>
        <v>1394461790</v>
      </c>
      <c r="Q8" s="925"/>
      <c r="R8" s="925"/>
      <c r="S8" s="925"/>
      <c r="T8" s="925"/>
      <c r="U8" s="925"/>
      <c r="V8" s="925"/>
    </row>
    <row r="9" spans="1:22">
      <c r="A9" s="379">
        <v>3.1</v>
      </c>
      <c r="B9" s="381" t="s">
        <v>781</v>
      </c>
      <c r="C9" s="638">
        <v>459200</v>
      </c>
      <c r="D9" s="638">
        <v>965687200</v>
      </c>
      <c r="E9" s="639">
        <f t="shared" si="0"/>
        <v>966146400</v>
      </c>
      <c r="F9" s="638">
        <v>404000</v>
      </c>
      <c r="G9" s="638">
        <v>1394057790</v>
      </c>
      <c r="H9" s="640">
        <f t="shared" si="1"/>
        <v>1394461790</v>
      </c>
      <c r="Q9" s="925"/>
      <c r="R9" s="925"/>
      <c r="S9" s="925"/>
      <c r="T9" s="925"/>
      <c r="U9" s="925"/>
      <c r="V9" s="925"/>
    </row>
    <row r="10" spans="1:22">
      <c r="A10" s="379">
        <v>3.2</v>
      </c>
      <c r="B10" s="381" t="s">
        <v>782</v>
      </c>
      <c r="C10" s="638">
        <v>0</v>
      </c>
      <c r="D10" s="638">
        <v>0</v>
      </c>
      <c r="E10" s="639">
        <f t="shared" si="0"/>
        <v>0</v>
      </c>
      <c r="F10" s="638">
        <v>0</v>
      </c>
      <c r="G10" s="638">
        <v>0</v>
      </c>
      <c r="H10" s="640">
        <f t="shared" si="1"/>
        <v>0</v>
      </c>
      <c r="Q10" s="925"/>
      <c r="R10" s="925"/>
      <c r="S10" s="925"/>
      <c r="T10" s="925"/>
      <c r="U10" s="925"/>
      <c r="V10" s="925"/>
    </row>
    <row r="11" spans="1:22">
      <c r="A11" s="379">
        <v>4</v>
      </c>
      <c r="B11" s="380" t="s">
        <v>167</v>
      </c>
      <c r="C11" s="638">
        <v>153000</v>
      </c>
      <c r="D11" s="638">
        <v>0</v>
      </c>
      <c r="E11" s="639">
        <f t="shared" si="0"/>
        <v>153000</v>
      </c>
      <c r="F11" s="638">
        <v>0</v>
      </c>
      <c r="G11" s="638">
        <v>0</v>
      </c>
      <c r="H11" s="640">
        <f t="shared" si="1"/>
        <v>0</v>
      </c>
      <c r="Q11" s="925"/>
      <c r="R11" s="925"/>
      <c r="S11" s="925"/>
      <c r="T11" s="925"/>
      <c r="U11" s="925"/>
      <c r="V11" s="925"/>
    </row>
    <row r="12" spans="1:22">
      <c r="A12" s="379">
        <v>4.0999999999999996</v>
      </c>
      <c r="B12" s="381" t="s">
        <v>783</v>
      </c>
      <c r="C12" s="638">
        <v>153000</v>
      </c>
      <c r="D12" s="638">
        <v>0</v>
      </c>
      <c r="E12" s="639">
        <f t="shared" si="0"/>
        <v>153000</v>
      </c>
      <c r="F12" s="638">
        <v>0</v>
      </c>
      <c r="G12" s="638">
        <v>0</v>
      </c>
      <c r="H12" s="640">
        <f t="shared" si="1"/>
        <v>0</v>
      </c>
      <c r="Q12" s="925"/>
      <c r="R12" s="925"/>
      <c r="S12" s="925"/>
      <c r="T12" s="925"/>
      <c r="U12" s="925"/>
      <c r="V12" s="925"/>
    </row>
    <row r="13" spans="1:22">
      <c r="A13" s="379">
        <v>4.2</v>
      </c>
      <c r="B13" s="381" t="s">
        <v>784</v>
      </c>
      <c r="C13" s="638">
        <v>0</v>
      </c>
      <c r="D13" s="638">
        <v>0</v>
      </c>
      <c r="E13" s="639">
        <f t="shared" si="0"/>
        <v>0</v>
      </c>
      <c r="F13" s="638">
        <v>0</v>
      </c>
      <c r="G13" s="638">
        <v>0</v>
      </c>
      <c r="H13" s="640">
        <f t="shared" si="1"/>
        <v>0</v>
      </c>
      <c r="Q13" s="925"/>
      <c r="R13" s="925"/>
      <c r="S13" s="925"/>
      <c r="T13" s="925"/>
      <c r="U13" s="925"/>
      <c r="V13" s="925"/>
    </row>
    <row r="14" spans="1:22">
      <c r="A14" s="379">
        <v>5</v>
      </c>
      <c r="B14" s="382" t="s">
        <v>785</v>
      </c>
      <c r="C14" s="638">
        <v>770487.62</v>
      </c>
      <c r="D14" s="638">
        <v>136078044.28999999</v>
      </c>
      <c r="E14" s="639">
        <f t="shared" si="0"/>
        <v>136848531.91</v>
      </c>
      <c r="F14" s="638">
        <v>812533.13</v>
      </c>
      <c r="G14" s="638">
        <v>170779702.59</v>
      </c>
      <c r="H14" s="640">
        <f t="shared" si="1"/>
        <v>171592235.72</v>
      </c>
      <c r="Q14" s="925"/>
      <c r="R14" s="925"/>
      <c r="S14" s="925"/>
      <c r="T14" s="925"/>
      <c r="U14" s="925"/>
      <c r="V14" s="925"/>
    </row>
    <row r="15" spans="1:22">
      <c r="A15" s="379">
        <v>5.0999999999999996</v>
      </c>
      <c r="B15" s="383" t="s">
        <v>786</v>
      </c>
      <c r="C15" s="638">
        <v>770487.62</v>
      </c>
      <c r="D15" s="638">
        <v>1400173.29</v>
      </c>
      <c r="E15" s="639">
        <f t="shared" si="0"/>
        <v>2170660.91</v>
      </c>
      <c r="F15" s="638">
        <v>812533.13</v>
      </c>
      <c r="G15" s="638">
        <v>3164792.08</v>
      </c>
      <c r="H15" s="640">
        <f t="shared" si="1"/>
        <v>3977325.21</v>
      </c>
      <c r="Q15" s="925"/>
      <c r="R15" s="925"/>
      <c r="S15" s="925"/>
      <c r="T15" s="925"/>
      <c r="U15" s="925"/>
      <c r="V15" s="925"/>
    </row>
    <row r="16" spans="1:22">
      <c r="A16" s="379">
        <v>5.2</v>
      </c>
      <c r="B16" s="383" t="s">
        <v>787</v>
      </c>
      <c r="C16" s="638">
        <v>0</v>
      </c>
      <c r="D16" s="638">
        <v>0</v>
      </c>
      <c r="E16" s="639">
        <f t="shared" si="0"/>
        <v>0</v>
      </c>
      <c r="F16" s="638">
        <v>0</v>
      </c>
      <c r="G16" s="638">
        <v>0</v>
      </c>
      <c r="H16" s="640">
        <f t="shared" si="1"/>
        <v>0</v>
      </c>
      <c r="Q16" s="925"/>
      <c r="R16" s="925"/>
      <c r="S16" s="925"/>
      <c r="T16" s="925"/>
      <c r="U16" s="925"/>
      <c r="V16" s="925"/>
    </row>
    <row r="17" spans="1:22">
      <c r="A17" s="379">
        <v>5.3</v>
      </c>
      <c r="B17" s="383" t="s">
        <v>788</v>
      </c>
      <c r="C17" s="638">
        <v>0</v>
      </c>
      <c r="D17" s="638">
        <v>106346260.91999999</v>
      </c>
      <c r="E17" s="639">
        <f t="shared" si="0"/>
        <v>106346260.91999999</v>
      </c>
      <c r="F17" s="638">
        <v>0</v>
      </c>
      <c r="G17" s="638">
        <v>151867134.72</v>
      </c>
      <c r="H17" s="640">
        <f t="shared" si="1"/>
        <v>151867134.72</v>
      </c>
      <c r="Q17" s="925"/>
      <c r="R17" s="925"/>
      <c r="S17" s="925"/>
      <c r="T17" s="925"/>
      <c r="U17" s="925"/>
      <c r="V17" s="925"/>
    </row>
    <row r="18" spans="1:22">
      <c r="A18" s="379" t="s">
        <v>169</v>
      </c>
      <c r="B18" s="384" t="s">
        <v>789</v>
      </c>
      <c r="C18" s="638">
        <v>0</v>
      </c>
      <c r="D18" s="638">
        <v>46203324.399999999</v>
      </c>
      <c r="E18" s="639">
        <f t="shared" si="0"/>
        <v>46203324.399999999</v>
      </c>
      <c r="F18" s="638">
        <v>0</v>
      </c>
      <c r="G18" s="638">
        <v>44597653.539999999</v>
      </c>
      <c r="H18" s="640">
        <f t="shared" si="1"/>
        <v>44597653.539999999</v>
      </c>
      <c r="Q18" s="925"/>
      <c r="R18" s="925"/>
      <c r="S18" s="925"/>
      <c r="T18" s="925"/>
      <c r="U18" s="925"/>
      <c r="V18" s="925"/>
    </row>
    <row r="19" spans="1:22">
      <c r="A19" s="379" t="s">
        <v>170</v>
      </c>
      <c r="B19" s="385" t="s">
        <v>790</v>
      </c>
      <c r="C19" s="638">
        <v>0</v>
      </c>
      <c r="D19" s="638">
        <v>17807651.199999999</v>
      </c>
      <c r="E19" s="639">
        <f t="shared" si="0"/>
        <v>17807651.199999999</v>
      </c>
      <c r="F19" s="638">
        <v>0</v>
      </c>
      <c r="G19" s="638">
        <v>28598793.93</v>
      </c>
      <c r="H19" s="640">
        <f t="shared" si="1"/>
        <v>28598793.93</v>
      </c>
      <c r="Q19" s="925"/>
      <c r="R19" s="925"/>
      <c r="S19" s="925"/>
      <c r="T19" s="925"/>
      <c r="U19" s="925"/>
      <c r="V19" s="925"/>
    </row>
    <row r="20" spans="1:22">
      <c r="A20" s="379" t="s">
        <v>171</v>
      </c>
      <c r="B20" s="385" t="s">
        <v>791</v>
      </c>
      <c r="C20" s="638">
        <v>0</v>
      </c>
      <c r="D20" s="638">
        <v>1679456</v>
      </c>
      <c r="E20" s="639">
        <f t="shared" si="0"/>
        <v>1679456</v>
      </c>
      <c r="F20" s="638">
        <v>0</v>
      </c>
      <c r="G20" s="638">
        <v>1861655.4</v>
      </c>
      <c r="H20" s="640">
        <f t="shared" si="1"/>
        <v>1861655.4</v>
      </c>
      <c r="Q20" s="925"/>
      <c r="R20" s="925"/>
      <c r="S20" s="925"/>
      <c r="T20" s="925"/>
      <c r="U20" s="925"/>
      <c r="V20" s="925"/>
    </row>
    <row r="21" spans="1:22">
      <c r="A21" s="379" t="s">
        <v>172</v>
      </c>
      <c r="B21" s="385" t="s">
        <v>792</v>
      </c>
      <c r="C21" s="638">
        <v>0</v>
      </c>
      <c r="D21" s="638">
        <v>40655829.32</v>
      </c>
      <c r="E21" s="639">
        <f t="shared" si="0"/>
        <v>40655829.32</v>
      </c>
      <c r="F21" s="638">
        <v>0</v>
      </c>
      <c r="G21" s="638">
        <v>76809031.849999994</v>
      </c>
      <c r="H21" s="640">
        <f t="shared" si="1"/>
        <v>76809031.849999994</v>
      </c>
      <c r="Q21" s="925"/>
      <c r="R21" s="925"/>
      <c r="S21" s="925"/>
      <c r="T21" s="925"/>
      <c r="U21" s="925"/>
      <c r="V21" s="925"/>
    </row>
    <row r="22" spans="1:22">
      <c r="A22" s="379" t="s">
        <v>173</v>
      </c>
      <c r="B22" s="385" t="s">
        <v>510</v>
      </c>
      <c r="C22" s="638">
        <v>0</v>
      </c>
      <c r="D22" s="638">
        <v>0</v>
      </c>
      <c r="E22" s="639">
        <f t="shared" si="0"/>
        <v>0</v>
      </c>
      <c r="F22" s="638">
        <v>0</v>
      </c>
      <c r="G22" s="638">
        <v>0</v>
      </c>
      <c r="H22" s="640">
        <f t="shared" si="1"/>
        <v>0</v>
      </c>
      <c r="Q22" s="925"/>
      <c r="R22" s="925"/>
      <c r="S22" s="925"/>
      <c r="T22" s="925"/>
      <c r="U22" s="925"/>
      <c r="V22" s="925"/>
    </row>
    <row r="23" spans="1:22">
      <c r="A23" s="379">
        <v>5.4</v>
      </c>
      <c r="B23" s="383" t="s">
        <v>793</v>
      </c>
      <c r="C23" s="638">
        <v>0</v>
      </c>
      <c r="D23" s="638">
        <v>28331610.079999998</v>
      </c>
      <c r="E23" s="639">
        <f t="shared" si="0"/>
        <v>28331610.079999998</v>
      </c>
      <c r="F23" s="638">
        <v>0</v>
      </c>
      <c r="G23" s="638">
        <v>15747775.789999999</v>
      </c>
      <c r="H23" s="640">
        <f t="shared" si="1"/>
        <v>15747775.789999999</v>
      </c>
      <c r="Q23" s="925"/>
      <c r="R23" s="925"/>
      <c r="S23" s="925"/>
      <c r="T23" s="925"/>
      <c r="U23" s="925"/>
      <c r="V23" s="925"/>
    </row>
    <row r="24" spans="1:22">
      <c r="A24" s="379">
        <v>5.5</v>
      </c>
      <c r="B24" s="383" t="s">
        <v>794</v>
      </c>
      <c r="C24" s="638">
        <v>0</v>
      </c>
      <c r="D24" s="638">
        <v>0</v>
      </c>
      <c r="E24" s="639">
        <f t="shared" si="0"/>
        <v>0</v>
      </c>
      <c r="F24" s="638">
        <v>0</v>
      </c>
      <c r="G24" s="638">
        <v>0</v>
      </c>
      <c r="H24" s="640">
        <f t="shared" si="1"/>
        <v>0</v>
      </c>
      <c r="Q24" s="925"/>
      <c r="R24" s="925"/>
      <c r="S24" s="925"/>
      <c r="T24" s="925"/>
      <c r="U24" s="925"/>
      <c r="V24" s="925"/>
    </row>
    <row r="25" spans="1:22">
      <c r="A25" s="379">
        <v>5.6</v>
      </c>
      <c r="B25" s="383" t="s">
        <v>795</v>
      </c>
      <c r="C25" s="638">
        <v>0</v>
      </c>
      <c r="D25" s="638">
        <v>0</v>
      </c>
      <c r="E25" s="639">
        <f t="shared" si="0"/>
        <v>0</v>
      </c>
      <c r="F25" s="638">
        <v>0</v>
      </c>
      <c r="G25" s="638">
        <v>0</v>
      </c>
      <c r="H25" s="640">
        <f t="shared" si="1"/>
        <v>0</v>
      </c>
      <c r="Q25" s="925"/>
      <c r="R25" s="925"/>
      <c r="S25" s="925"/>
      <c r="T25" s="925"/>
      <c r="U25" s="925"/>
      <c r="V25" s="925"/>
    </row>
    <row r="26" spans="1:22">
      <c r="A26" s="379">
        <v>5.7</v>
      </c>
      <c r="B26" s="383" t="s">
        <v>510</v>
      </c>
      <c r="C26" s="638">
        <v>0</v>
      </c>
      <c r="D26" s="638">
        <v>0</v>
      </c>
      <c r="E26" s="639">
        <f t="shared" si="0"/>
        <v>0</v>
      </c>
      <c r="F26" s="638">
        <v>0</v>
      </c>
      <c r="G26" s="638">
        <v>0</v>
      </c>
      <c r="H26" s="640">
        <f t="shared" si="1"/>
        <v>0</v>
      </c>
      <c r="Q26" s="925"/>
      <c r="R26" s="925"/>
      <c r="S26" s="925"/>
      <c r="T26" s="925"/>
      <c r="U26" s="925"/>
      <c r="V26" s="925"/>
    </row>
    <row r="27" spans="1:22">
      <c r="A27" s="379">
        <v>6</v>
      </c>
      <c r="B27" s="382" t="s">
        <v>796</v>
      </c>
      <c r="C27" s="638">
        <v>17040961.34</v>
      </c>
      <c r="D27" s="638">
        <v>0</v>
      </c>
      <c r="E27" s="639">
        <f t="shared" si="0"/>
        <v>17040961.34</v>
      </c>
      <c r="F27" s="638">
        <v>1864291.54</v>
      </c>
      <c r="G27" s="638">
        <v>2134428.4</v>
      </c>
      <c r="H27" s="640">
        <f t="shared" si="1"/>
        <v>3998719.94</v>
      </c>
      <c r="Q27" s="925"/>
      <c r="R27" s="925"/>
      <c r="S27" s="925"/>
      <c r="T27" s="925"/>
      <c r="U27" s="925"/>
      <c r="V27" s="925"/>
    </row>
    <row r="28" spans="1:22">
      <c r="A28" s="379">
        <v>7</v>
      </c>
      <c r="B28" s="382" t="s">
        <v>797</v>
      </c>
      <c r="C28" s="638">
        <v>824578.63</v>
      </c>
      <c r="D28" s="638">
        <v>27088</v>
      </c>
      <c r="E28" s="639">
        <f t="shared" si="0"/>
        <v>851666.63</v>
      </c>
      <c r="F28" s="638">
        <v>3800860.93</v>
      </c>
      <c r="G28" s="638">
        <v>5640051.8200000003</v>
      </c>
      <c r="H28" s="640">
        <f t="shared" si="1"/>
        <v>9440912.75</v>
      </c>
      <c r="Q28" s="925"/>
      <c r="R28" s="925"/>
      <c r="S28" s="925"/>
      <c r="T28" s="925"/>
      <c r="U28" s="925"/>
      <c r="V28" s="925"/>
    </row>
    <row r="29" spans="1:22">
      <c r="A29" s="379">
        <v>8</v>
      </c>
      <c r="B29" s="382" t="s">
        <v>798</v>
      </c>
      <c r="C29" s="638">
        <v>0</v>
      </c>
      <c r="D29" s="638">
        <v>0</v>
      </c>
      <c r="E29" s="639">
        <f t="shared" si="0"/>
        <v>0</v>
      </c>
      <c r="F29" s="638">
        <v>0</v>
      </c>
      <c r="G29" s="638">
        <v>0</v>
      </c>
      <c r="H29" s="640">
        <f t="shared" si="1"/>
        <v>0</v>
      </c>
      <c r="Q29" s="925"/>
      <c r="R29" s="925"/>
      <c r="S29" s="925"/>
      <c r="T29" s="925"/>
      <c r="U29" s="925"/>
      <c r="V29" s="925"/>
    </row>
    <row r="30" spans="1:22">
      <c r="A30" s="379">
        <v>9</v>
      </c>
      <c r="B30" s="380" t="s">
        <v>174</v>
      </c>
      <c r="C30" s="638">
        <v>2998700</v>
      </c>
      <c r="D30" s="638">
        <v>24379200</v>
      </c>
      <c r="E30" s="639">
        <f t="shared" si="0"/>
        <v>27377900</v>
      </c>
      <c r="F30" s="638">
        <v>0</v>
      </c>
      <c r="G30" s="638">
        <v>32756400</v>
      </c>
      <c r="H30" s="640">
        <f t="shared" si="1"/>
        <v>32756400</v>
      </c>
      <c r="Q30" s="925"/>
      <c r="R30" s="925"/>
      <c r="S30" s="925"/>
      <c r="T30" s="925"/>
      <c r="U30" s="925"/>
      <c r="V30" s="925"/>
    </row>
    <row r="31" spans="1:22" ht="27.6">
      <c r="A31" s="379">
        <v>9.1</v>
      </c>
      <c r="B31" s="381" t="s">
        <v>799</v>
      </c>
      <c r="C31" s="638">
        <v>0</v>
      </c>
      <c r="D31" s="638">
        <v>0</v>
      </c>
      <c r="E31" s="639">
        <f t="shared" si="0"/>
        <v>0</v>
      </c>
      <c r="F31" s="638">
        <v>0</v>
      </c>
      <c r="G31" s="638">
        <v>0</v>
      </c>
      <c r="H31" s="640">
        <f t="shared" si="1"/>
        <v>0</v>
      </c>
      <c r="Q31" s="925"/>
      <c r="R31" s="925"/>
      <c r="S31" s="925"/>
      <c r="T31" s="925"/>
      <c r="U31" s="925"/>
      <c r="V31" s="925"/>
    </row>
    <row r="32" spans="1:22" ht="27.6">
      <c r="A32" s="379">
        <v>9.1999999999999993</v>
      </c>
      <c r="B32" s="381" t="s">
        <v>800</v>
      </c>
      <c r="C32" s="638">
        <v>2998700</v>
      </c>
      <c r="D32" s="638">
        <v>24379200</v>
      </c>
      <c r="E32" s="639">
        <f t="shared" si="0"/>
        <v>27377900</v>
      </c>
      <c r="F32" s="638">
        <v>0</v>
      </c>
      <c r="G32" s="638">
        <v>32756400</v>
      </c>
      <c r="H32" s="640">
        <f t="shared" si="1"/>
        <v>32756400</v>
      </c>
      <c r="Q32" s="925"/>
      <c r="R32" s="925"/>
      <c r="S32" s="925"/>
      <c r="T32" s="925"/>
      <c r="U32" s="925"/>
      <c r="V32" s="925"/>
    </row>
    <row r="33" spans="1:22" ht="27.6">
      <c r="A33" s="379">
        <v>9.3000000000000007</v>
      </c>
      <c r="B33" s="381" t="s">
        <v>801</v>
      </c>
      <c r="C33" s="638">
        <v>0</v>
      </c>
      <c r="D33" s="638">
        <v>0</v>
      </c>
      <c r="E33" s="639">
        <f t="shared" si="0"/>
        <v>0</v>
      </c>
      <c r="F33" s="638">
        <v>0</v>
      </c>
      <c r="G33" s="638">
        <v>0</v>
      </c>
      <c r="H33" s="640">
        <f t="shared" si="1"/>
        <v>0</v>
      </c>
      <c r="Q33" s="925"/>
      <c r="R33" s="925"/>
      <c r="S33" s="925"/>
      <c r="T33" s="925"/>
      <c r="U33" s="925"/>
      <c r="V33" s="925"/>
    </row>
    <row r="34" spans="1:22">
      <c r="A34" s="379">
        <v>9.4</v>
      </c>
      <c r="B34" s="381" t="s">
        <v>802</v>
      </c>
      <c r="C34" s="638">
        <v>0</v>
      </c>
      <c r="D34" s="638">
        <v>0</v>
      </c>
      <c r="E34" s="639">
        <f t="shared" si="0"/>
        <v>0</v>
      </c>
      <c r="F34" s="638">
        <v>0</v>
      </c>
      <c r="G34" s="638">
        <v>0</v>
      </c>
      <c r="H34" s="640">
        <f t="shared" si="1"/>
        <v>0</v>
      </c>
      <c r="Q34" s="925"/>
      <c r="R34" s="925"/>
      <c r="S34" s="925"/>
      <c r="T34" s="925"/>
      <c r="U34" s="925"/>
      <c r="V34" s="925"/>
    </row>
    <row r="35" spans="1:22">
      <c r="A35" s="379">
        <v>9.5</v>
      </c>
      <c r="B35" s="381" t="s">
        <v>803</v>
      </c>
      <c r="C35" s="638">
        <v>0</v>
      </c>
      <c r="D35" s="638">
        <v>0</v>
      </c>
      <c r="E35" s="639">
        <f t="shared" si="0"/>
        <v>0</v>
      </c>
      <c r="F35" s="638">
        <v>0</v>
      </c>
      <c r="G35" s="638">
        <v>0</v>
      </c>
      <c r="H35" s="640">
        <f t="shared" si="1"/>
        <v>0</v>
      </c>
      <c r="Q35" s="925"/>
      <c r="R35" s="925"/>
      <c r="S35" s="925"/>
      <c r="T35" s="925"/>
      <c r="U35" s="925"/>
      <c r="V35" s="925"/>
    </row>
    <row r="36" spans="1:22" ht="27.6">
      <c r="A36" s="379">
        <v>9.6</v>
      </c>
      <c r="B36" s="381" t="s">
        <v>804</v>
      </c>
      <c r="C36" s="638">
        <v>0</v>
      </c>
      <c r="D36" s="638">
        <v>0</v>
      </c>
      <c r="E36" s="639">
        <f t="shared" si="0"/>
        <v>0</v>
      </c>
      <c r="F36" s="638">
        <v>0</v>
      </c>
      <c r="G36" s="638">
        <v>0</v>
      </c>
      <c r="H36" s="640">
        <f t="shared" si="1"/>
        <v>0</v>
      </c>
      <c r="Q36" s="925"/>
      <c r="R36" s="925"/>
      <c r="S36" s="925"/>
      <c r="T36" s="925"/>
      <c r="U36" s="925"/>
      <c r="V36" s="925"/>
    </row>
    <row r="37" spans="1:22" ht="27.6">
      <c r="A37" s="379">
        <v>9.6999999999999993</v>
      </c>
      <c r="B37" s="381" t="s">
        <v>805</v>
      </c>
      <c r="C37" s="638">
        <v>0</v>
      </c>
      <c r="D37" s="638">
        <v>0</v>
      </c>
      <c r="E37" s="639">
        <f t="shared" si="0"/>
        <v>0</v>
      </c>
      <c r="F37" s="638">
        <v>0</v>
      </c>
      <c r="G37" s="638">
        <v>0</v>
      </c>
      <c r="H37" s="640">
        <f t="shared" si="1"/>
        <v>0</v>
      </c>
      <c r="Q37" s="925"/>
      <c r="R37" s="925"/>
      <c r="S37" s="925"/>
      <c r="T37" s="925"/>
      <c r="U37" s="925"/>
      <c r="V37" s="925"/>
    </row>
    <row r="38" spans="1:22">
      <c r="A38" s="379">
        <v>10</v>
      </c>
      <c r="B38" s="382" t="s">
        <v>806</v>
      </c>
      <c r="C38" s="641">
        <v>5088977.2499999963</v>
      </c>
      <c r="D38" s="641">
        <v>5348076.7499999991</v>
      </c>
      <c r="E38" s="639">
        <f t="shared" si="0"/>
        <v>10437053.999999996</v>
      </c>
      <c r="F38" s="641">
        <v>3919006.85</v>
      </c>
      <c r="G38" s="641">
        <v>3315043.06</v>
      </c>
      <c r="H38" s="640">
        <f t="shared" si="1"/>
        <v>7234049.9100000001</v>
      </c>
      <c r="Q38" s="925"/>
      <c r="R38" s="925"/>
      <c r="S38" s="925"/>
      <c r="T38" s="925"/>
      <c r="U38" s="925"/>
      <c r="V38" s="925"/>
    </row>
    <row r="39" spans="1:22">
      <c r="A39" s="379">
        <v>10.1</v>
      </c>
      <c r="B39" s="381" t="s">
        <v>807</v>
      </c>
      <c r="C39" s="638">
        <v>106167.87000000001</v>
      </c>
      <c r="D39" s="638">
        <v>169.26</v>
      </c>
      <c r="E39" s="639">
        <f t="shared" si="0"/>
        <v>106337.13</v>
      </c>
      <c r="F39" s="638">
        <v>135341.85</v>
      </c>
      <c r="G39" s="638">
        <v>168365.06</v>
      </c>
      <c r="H39" s="640">
        <f t="shared" si="1"/>
        <v>303706.91000000003</v>
      </c>
      <c r="Q39" s="925"/>
      <c r="R39" s="925"/>
      <c r="S39" s="925"/>
      <c r="T39" s="925"/>
      <c r="U39" s="925"/>
      <c r="V39" s="925"/>
    </row>
    <row r="40" spans="1:22" ht="27.6">
      <c r="A40" s="379">
        <v>10.199999999999999</v>
      </c>
      <c r="B40" s="381" t="s">
        <v>808</v>
      </c>
      <c r="C40" s="638">
        <v>2309035.7299999986</v>
      </c>
      <c r="D40" s="638">
        <v>2451573.2699999986</v>
      </c>
      <c r="E40" s="639">
        <f t="shared" si="0"/>
        <v>4760608.9999999972</v>
      </c>
      <c r="F40" s="638">
        <v>1564577</v>
      </c>
      <c r="G40" s="638">
        <v>2244550</v>
      </c>
      <c r="H40" s="640">
        <f t="shared" si="1"/>
        <v>3809127</v>
      </c>
      <c r="Q40" s="925"/>
      <c r="R40" s="925"/>
      <c r="S40" s="925"/>
      <c r="T40" s="925"/>
      <c r="U40" s="925"/>
      <c r="V40" s="925"/>
    </row>
    <row r="41" spans="1:22" ht="27.6">
      <c r="A41" s="379">
        <v>10.3</v>
      </c>
      <c r="B41" s="381" t="s">
        <v>809</v>
      </c>
      <c r="C41" s="638">
        <v>556241.8899999999</v>
      </c>
      <c r="D41" s="638">
        <v>284310.37</v>
      </c>
      <c r="E41" s="639">
        <f t="shared" si="0"/>
        <v>840552.25999999989</v>
      </c>
      <c r="F41" s="638">
        <v>401055</v>
      </c>
      <c r="G41" s="638">
        <v>286755</v>
      </c>
      <c r="H41" s="640">
        <f t="shared" si="1"/>
        <v>687810</v>
      </c>
      <c r="Q41" s="925"/>
      <c r="R41" s="925"/>
      <c r="S41" s="925"/>
      <c r="T41" s="925"/>
      <c r="U41" s="925"/>
      <c r="V41" s="925"/>
    </row>
    <row r="42" spans="1:22" ht="27.6">
      <c r="A42" s="379">
        <v>10.4</v>
      </c>
      <c r="B42" s="381" t="s">
        <v>810</v>
      </c>
      <c r="C42" s="638">
        <v>2117531.7599999979</v>
      </c>
      <c r="D42" s="638">
        <v>2612023.8500000006</v>
      </c>
      <c r="E42" s="639">
        <f t="shared" si="0"/>
        <v>4729555.6099999985</v>
      </c>
      <c r="F42" s="638">
        <v>1818033</v>
      </c>
      <c r="G42" s="638">
        <v>615373</v>
      </c>
      <c r="H42" s="640">
        <f t="shared" si="1"/>
        <v>2433406</v>
      </c>
      <c r="Q42" s="925"/>
      <c r="R42" s="925"/>
      <c r="S42" s="925"/>
      <c r="T42" s="925"/>
      <c r="U42" s="925"/>
      <c r="V42" s="925"/>
    </row>
    <row r="43" spans="1:22">
      <c r="A43" s="379">
        <v>11</v>
      </c>
      <c r="B43" s="386" t="s">
        <v>175</v>
      </c>
      <c r="C43" s="638">
        <v>0</v>
      </c>
      <c r="D43" s="638">
        <v>0</v>
      </c>
      <c r="E43" s="639">
        <f t="shared" si="0"/>
        <v>0</v>
      </c>
      <c r="F43" s="638">
        <v>0</v>
      </c>
      <c r="G43" s="638">
        <v>0</v>
      </c>
      <c r="H43" s="640">
        <f t="shared" si="1"/>
        <v>0</v>
      </c>
      <c r="Q43" s="925"/>
      <c r="R43" s="925"/>
      <c r="S43" s="925"/>
      <c r="T43" s="925"/>
      <c r="U43" s="925"/>
      <c r="V43" s="925"/>
    </row>
    <row r="44" spans="1:22">
      <c r="C44" s="642"/>
      <c r="D44" s="642"/>
      <c r="E44" s="642"/>
      <c r="F44" s="642"/>
      <c r="G44" s="642"/>
      <c r="H44" s="642"/>
    </row>
    <row r="45" spans="1:22">
      <c r="C45" s="642"/>
      <c r="D45" s="642"/>
      <c r="E45" s="642"/>
      <c r="F45" s="642"/>
      <c r="G45" s="642"/>
      <c r="H45" s="642"/>
    </row>
    <row r="46" spans="1:22">
      <c r="C46" s="642"/>
      <c r="D46" s="642"/>
      <c r="E46" s="642"/>
      <c r="F46" s="642"/>
      <c r="G46" s="642"/>
      <c r="H46" s="642"/>
    </row>
    <row r="47" spans="1:22">
      <c r="C47" s="642"/>
      <c r="D47" s="642"/>
      <c r="E47" s="642"/>
      <c r="F47" s="642"/>
      <c r="G47" s="642"/>
      <c r="H47" s="642"/>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S18"/>
  <sheetViews>
    <sheetView zoomScale="115" zoomScaleNormal="115" workbookViewId="0">
      <pane xSplit="1" ySplit="4" topLeftCell="G5" activePane="bottomRight" state="frozen"/>
      <selection activeCell="L18" sqref="L18"/>
      <selection pane="topRight" activeCell="L18" sqref="L18"/>
      <selection pane="bottomLeft" activeCell="L18" sqref="L18"/>
      <selection pane="bottomRight" activeCell="I1" sqref="I1:S1048576"/>
    </sheetView>
  </sheetViews>
  <sheetFormatPr defaultColWidth="9.21875" defaultRowHeight="13.8"/>
  <cols>
    <col min="1" max="1" width="9.5546875" style="1" bestFit="1" customWidth="1"/>
    <col min="2" max="2" width="93.5546875" style="1" customWidth="1"/>
    <col min="3" max="4" width="12.77734375" style="1" customWidth="1"/>
    <col min="5" max="5" width="11.33203125" style="8" customWidth="1"/>
    <col min="6" max="6" width="12.109375" style="8" customWidth="1"/>
    <col min="7" max="7" width="11.33203125" style="8" customWidth="1"/>
    <col min="8" max="11" width="9.77734375" style="8" customWidth="1"/>
    <col min="12" max="16384" width="9.21875" style="8"/>
  </cols>
  <sheetData>
    <row r="1" spans="1:19">
      <c r="A1" s="13" t="s">
        <v>97</v>
      </c>
      <c r="B1" s="12" t="str">
        <f>Info!C2</f>
        <v>სს სილქ ბანკი</v>
      </c>
      <c r="C1" s="12"/>
    </row>
    <row r="2" spans="1:19">
      <c r="A2" s="13" t="s">
        <v>98</v>
      </c>
      <c r="B2" s="620">
        <f>'1. key ratios'!B2</f>
        <v>45930</v>
      </c>
      <c r="C2" s="12"/>
    </row>
    <row r="3" spans="1:19">
      <c r="A3" s="13"/>
      <c r="B3" s="12"/>
      <c r="C3" s="12"/>
    </row>
    <row r="4" spans="1:19" ht="15" customHeight="1" thickBot="1">
      <c r="A4" s="115" t="s">
        <v>242</v>
      </c>
      <c r="B4" s="116" t="s">
        <v>96</v>
      </c>
      <c r="C4" s="117" t="s">
        <v>76</v>
      </c>
    </row>
    <row r="5" spans="1:19" ht="15" customHeight="1">
      <c r="A5" s="113" t="s">
        <v>25</v>
      </c>
      <c r="B5" s="114"/>
      <c r="C5" s="263" t="str">
        <f>INT((MONTH($B$2))/3)&amp;"Q"&amp;"-"&amp;YEAR($B$2)</f>
        <v>3Q-2025</v>
      </c>
      <c r="D5" s="263" t="str">
        <f>IF(INT(MONTH($B$2))=3, "4"&amp;"Q"&amp;"-"&amp;YEAR($B$2)-1, IF(INT(MONTH($B$2))=6, "1"&amp;"Q"&amp;"-"&amp;YEAR($B$2), IF(INT(MONTH($B$2))=9, "2"&amp;"Q"&amp;"-"&amp;YEAR($B$2),IF(INT(MONTH($B$2))=12, "3"&amp;"Q"&amp;"-"&amp;YEAR($B$2), 0))))</f>
        <v>2Q-2025</v>
      </c>
      <c r="E5" s="263" t="str">
        <f>IF(INT(MONTH($B$2))=3, "3"&amp;"Q"&amp;"-"&amp;YEAR($B$2)-1, IF(INT(MONTH($B$2))=6, "4"&amp;"Q"&amp;"-"&amp;YEAR($B$2)-1, IF(INT(MONTH($B$2))=9, "1"&amp;"Q"&amp;"-"&amp;YEAR($B$2),IF(INT(MONTH($B$2))=12, "2"&amp;"Q"&amp;"-"&amp;YEAR($B$2), 0))))</f>
        <v>1Q-2025</v>
      </c>
      <c r="F5" s="263" t="str">
        <f>IF(INT(MONTH($B$2))=3, "2"&amp;"Q"&amp;"-"&amp;YEAR($B$2)-1, IF(INT(MONTH($B$2))=6, "3"&amp;"Q"&amp;"-"&amp;YEAR($B$2)-1, IF(INT(MONTH($B$2))=9, "4"&amp;"Q"&amp;"-"&amp;YEAR($B$2)-1,IF(INT(MONTH($B$2))=12, "1"&amp;"Q"&amp;"-"&amp;YEAR($B$2), 0))))</f>
        <v>4Q-2024</v>
      </c>
      <c r="G5" s="263" t="str">
        <f>IF(INT(MONTH($B$2))=3, "1"&amp;"Q"&amp;"-"&amp;YEAR($B$2)-1, IF(INT(MONTH($B$2))=6, "2"&amp;"Q"&amp;"-"&amp;YEAR($B$2)-1, IF(INT(MONTH($B$2))=9, "3"&amp;"Q"&amp;"-"&amp;YEAR($B$2)-1,IF(INT(MONTH($B$2))=12, "4"&amp;"Q"&amp;"-"&amp;YEAR($B$2)-1, 0))))</f>
        <v>3Q-2024</v>
      </c>
    </row>
    <row r="6" spans="1:19" ht="15" customHeight="1">
      <c r="A6" s="226">
        <v>1</v>
      </c>
      <c r="B6" s="252" t="s">
        <v>101</v>
      </c>
      <c r="C6" s="227">
        <f>C7+C9+C10</f>
        <v>148642302.87270808</v>
      </c>
      <c r="D6" s="254">
        <f>D7+D9+D10</f>
        <v>172542766.40225288</v>
      </c>
      <c r="E6" s="228">
        <f t="shared" ref="E6:G6" si="0">E7+E9+E10</f>
        <v>167463265.40874037</v>
      </c>
      <c r="F6" s="227">
        <f t="shared" si="0"/>
        <v>181360783.88618305</v>
      </c>
      <c r="G6" s="255">
        <f t="shared" si="0"/>
        <v>159700294.78556013</v>
      </c>
      <c r="O6" s="926"/>
      <c r="P6" s="926"/>
      <c r="Q6" s="926"/>
      <c r="R6" s="926"/>
      <c r="S6" s="926"/>
    </row>
    <row r="7" spans="1:19" ht="15" customHeight="1">
      <c r="A7" s="226">
        <v>1.1000000000000001</v>
      </c>
      <c r="B7" s="229" t="s">
        <v>995</v>
      </c>
      <c r="C7" s="643">
        <v>146484655.09116799</v>
      </c>
      <c r="D7" s="644">
        <v>165584103.08941412</v>
      </c>
      <c r="E7" s="643">
        <v>160349597.18862849</v>
      </c>
      <c r="F7" s="643">
        <v>174839003.45347792</v>
      </c>
      <c r="G7" s="645">
        <v>154330837.78556013</v>
      </c>
      <c r="O7" s="926"/>
      <c r="P7" s="926"/>
      <c r="Q7" s="926"/>
      <c r="R7" s="926"/>
      <c r="S7" s="926"/>
    </row>
    <row r="8" spans="1:19" ht="27.6">
      <c r="A8" s="226" t="s">
        <v>146</v>
      </c>
      <c r="B8" s="230" t="s">
        <v>239</v>
      </c>
      <c r="C8" s="643"/>
      <c r="D8" s="644"/>
      <c r="E8" s="643"/>
      <c r="F8" s="643"/>
      <c r="G8" s="645"/>
      <c r="O8" s="926"/>
      <c r="P8" s="926"/>
      <c r="Q8" s="926"/>
      <c r="R8" s="926"/>
      <c r="S8" s="926"/>
    </row>
    <row r="9" spans="1:19" ht="15" customHeight="1">
      <c r="A9" s="226">
        <v>1.2</v>
      </c>
      <c r="B9" s="229" t="s">
        <v>21</v>
      </c>
      <c r="C9" s="643">
        <v>286628.37673829147</v>
      </c>
      <c r="D9" s="644">
        <v>4960405.2892759386</v>
      </c>
      <c r="E9" s="643">
        <v>6164403.5602633301</v>
      </c>
      <c r="F9" s="643">
        <v>5511332.4327051211</v>
      </c>
      <c r="G9" s="645">
        <v>4714329</v>
      </c>
      <c r="O9" s="926"/>
      <c r="P9" s="926"/>
      <c r="Q9" s="926"/>
      <c r="R9" s="926"/>
      <c r="S9" s="926"/>
    </row>
    <row r="10" spans="1:19" ht="15" customHeight="1">
      <c r="A10" s="226">
        <v>1.3</v>
      </c>
      <c r="B10" s="253" t="s">
        <v>73</v>
      </c>
      <c r="C10" s="643">
        <v>1871019.4048018074</v>
      </c>
      <c r="D10" s="644">
        <v>1998258.0235628074</v>
      </c>
      <c r="E10" s="643">
        <v>949264.65984853276</v>
      </c>
      <c r="F10" s="643">
        <v>1010448</v>
      </c>
      <c r="G10" s="645">
        <v>655128</v>
      </c>
      <c r="O10" s="926"/>
      <c r="P10" s="926"/>
      <c r="Q10" s="926"/>
      <c r="R10" s="926"/>
      <c r="S10" s="926"/>
    </row>
    <row r="11" spans="1:19" ht="15" customHeight="1">
      <c r="A11" s="226">
        <v>2</v>
      </c>
      <c r="B11" s="252" t="s">
        <v>102</v>
      </c>
      <c r="C11" s="643">
        <v>572800.80910943798</v>
      </c>
      <c r="D11" s="644">
        <v>2161740.4267189819</v>
      </c>
      <c r="E11" s="643">
        <v>930743.94357080269</v>
      </c>
      <c r="F11" s="643">
        <v>598178.90912198694</v>
      </c>
      <c r="G11" s="645">
        <v>284011.43371421</v>
      </c>
      <c r="O11" s="926"/>
      <c r="P11" s="926"/>
      <c r="Q11" s="926"/>
      <c r="R11" s="926"/>
      <c r="S11" s="926"/>
    </row>
    <row r="12" spans="1:19" ht="15" customHeight="1">
      <c r="A12" s="226">
        <v>3</v>
      </c>
      <c r="B12" s="252" t="s">
        <v>100</v>
      </c>
      <c r="C12" s="643">
        <v>11330379.510855546</v>
      </c>
      <c r="D12" s="644">
        <v>11330379.510855546</v>
      </c>
      <c r="E12" s="643">
        <v>11330379.510855546</v>
      </c>
      <c r="F12" s="643">
        <v>11330379.510855546</v>
      </c>
      <c r="G12" s="645">
        <v>9176496.3328977302</v>
      </c>
      <c r="O12" s="926"/>
      <c r="P12" s="926"/>
      <c r="Q12" s="926"/>
      <c r="R12" s="926"/>
      <c r="S12" s="926"/>
    </row>
    <row r="13" spans="1:19" ht="15" customHeight="1" thickBot="1">
      <c r="A13" s="61">
        <v>4</v>
      </c>
      <c r="B13" s="258" t="s">
        <v>147</v>
      </c>
      <c r="C13" s="135">
        <f>C6+C11+C12</f>
        <v>160545483.19267309</v>
      </c>
      <c r="D13" s="256">
        <f>D6+D11+D12</f>
        <v>186034886.33982742</v>
      </c>
      <c r="E13" s="136">
        <f t="shared" ref="E13:G13" si="1">E6+E11+E12</f>
        <v>179724388.86316672</v>
      </c>
      <c r="F13" s="135">
        <f t="shared" si="1"/>
        <v>193289342.3061606</v>
      </c>
      <c r="G13" s="257">
        <f t="shared" si="1"/>
        <v>169160802.55217206</v>
      </c>
      <c r="O13" s="926"/>
      <c r="P13" s="926"/>
      <c r="Q13" s="926"/>
      <c r="R13" s="926"/>
      <c r="S13" s="926"/>
    </row>
    <row r="14" spans="1:19">
      <c r="B14" s="17"/>
    </row>
    <row r="15" spans="1:19">
      <c r="B15" s="17"/>
    </row>
    <row r="16" spans="1:19">
      <c r="B16" s="17"/>
    </row>
    <row r="17" spans="2:2">
      <c r="B17" s="17"/>
    </row>
    <row r="18" spans="2:2">
      <c r="B18"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C35"/>
  <sheetViews>
    <sheetView showGridLines="0" zoomScale="130" zoomScaleNormal="130" workbookViewId="0">
      <pane xSplit="1" ySplit="4" topLeftCell="B25" activePane="bottomRight" state="frozen"/>
      <selection pane="topRight" activeCell="B1" sqref="B1"/>
      <selection pane="bottomLeft" activeCell="A4" sqref="A4"/>
      <selection pane="bottomRight" activeCell="E1" sqref="E1:E1048576"/>
    </sheetView>
  </sheetViews>
  <sheetFormatPr defaultRowHeight="14.4"/>
  <cols>
    <col min="1" max="1" width="9.5546875" style="1" bestFit="1" customWidth="1"/>
    <col min="2" max="2" width="58.77734375" style="1" customWidth="1"/>
    <col min="3" max="3" width="34.21875" style="1" customWidth="1"/>
  </cols>
  <sheetData>
    <row r="1" spans="1:3">
      <c r="A1" s="1" t="s">
        <v>97</v>
      </c>
      <c r="B1" s="1" t="str">
        <f>Info!C2</f>
        <v>სს სილქ ბანკი</v>
      </c>
    </row>
    <row r="2" spans="1:3">
      <c r="A2" s="1" t="s">
        <v>98</v>
      </c>
      <c r="B2" s="620">
        <f>'1. key ratios'!B2</f>
        <v>45930</v>
      </c>
    </row>
    <row r="4" spans="1:3" ht="25.5" customHeight="1" thickBot="1">
      <c r="A4" s="129" t="s">
        <v>243</v>
      </c>
      <c r="B4" s="23" t="s">
        <v>80</v>
      </c>
      <c r="C4" s="9"/>
    </row>
    <row r="5" spans="1:3">
      <c r="A5" s="7"/>
      <c r="B5" s="248" t="s">
        <v>81</v>
      </c>
      <c r="C5" s="261" t="s">
        <v>419</v>
      </c>
    </row>
    <row r="6" spans="1:3" ht="15">
      <c r="A6" s="10">
        <v>1</v>
      </c>
      <c r="B6" s="24" t="s">
        <v>1006</v>
      </c>
      <c r="C6" s="259" t="s">
        <v>1007</v>
      </c>
    </row>
    <row r="7" spans="1:3" ht="15">
      <c r="A7" s="10">
        <v>2</v>
      </c>
      <c r="B7" s="24" t="s">
        <v>1008</v>
      </c>
      <c r="C7" s="259" t="s">
        <v>1009</v>
      </c>
    </row>
    <row r="8" spans="1:3" ht="15">
      <c r="A8" s="10">
        <v>3</v>
      </c>
      <c r="B8" s="24" t="s">
        <v>1010</v>
      </c>
      <c r="C8" s="259" t="s">
        <v>1009</v>
      </c>
    </row>
    <row r="9" spans="1:3" ht="15">
      <c r="A9" s="10">
        <v>4</v>
      </c>
      <c r="B9" s="24" t="s">
        <v>1011</v>
      </c>
      <c r="C9" s="259" t="s">
        <v>1012</v>
      </c>
    </row>
    <row r="10" spans="1:3" ht="15">
      <c r="A10" s="10">
        <v>5</v>
      </c>
      <c r="B10" s="24" t="s">
        <v>1013</v>
      </c>
      <c r="C10" s="259" t="s">
        <v>1012</v>
      </c>
    </row>
    <row r="11" spans="1:3" ht="15">
      <c r="A11" s="10"/>
      <c r="B11" s="756"/>
      <c r="C11" s="757"/>
    </row>
    <row r="12" spans="1:3" ht="55.2">
      <c r="A12" s="10"/>
      <c r="B12" s="249" t="s">
        <v>82</v>
      </c>
      <c r="C12" s="262" t="s">
        <v>420</v>
      </c>
    </row>
    <row r="13" spans="1:3" s="650" customFormat="1">
      <c r="A13" s="647">
        <v>1</v>
      </c>
      <c r="B13" s="648" t="s">
        <v>1014</v>
      </c>
      <c r="C13" s="649" t="s">
        <v>1015</v>
      </c>
    </row>
    <row r="14" spans="1:3" s="650" customFormat="1">
      <c r="A14" s="647">
        <v>2</v>
      </c>
      <c r="B14" s="648" t="s">
        <v>1016</v>
      </c>
      <c r="C14" s="649" t="s">
        <v>1017</v>
      </c>
    </row>
    <row r="15" spans="1:3" s="650" customFormat="1">
      <c r="A15" s="647">
        <v>3</v>
      </c>
      <c r="B15" s="648" t="s">
        <v>1018</v>
      </c>
      <c r="C15" s="649" t="s">
        <v>1019</v>
      </c>
    </row>
    <row r="16" spans="1:3" s="650" customFormat="1" ht="27.6">
      <c r="A16" s="647">
        <v>4</v>
      </c>
      <c r="B16" s="648" t="s">
        <v>1020</v>
      </c>
      <c r="C16" s="649" t="s">
        <v>1021</v>
      </c>
    </row>
    <row r="17" spans="1:3" s="650" customFormat="1">
      <c r="A17" s="647">
        <v>5</v>
      </c>
      <c r="B17" s="648" t="s">
        <v>1022</v>
      </c>
      <c r="C17" s="649" t="s">
        <v>1023</v>
      </c>
    </row>
    <row r="18" spans="1:3" s="650" customFormat="1" ht="27.6">
      <c r="A18" s="647">
        <v>6</v>
      </c>
      <c r="B18" s="648" t="s">
        <v>1024</v>
      </c>
      <c r="C18" s="649" t="s">
        <v>1025</v>
      </c>
    </row>
    <row r="19" spans="1:3" ht="15.75" customHeight="1">
      <c r="A19" s="10"/>
      <c r="B19" s="20"/>
      <c r="C19" s="21"/>
    </row>
    <row r="20" spans="1:3" ht="30" customHeight="1">
      <c r="A20" s="10"/>
      <c r="B20" s="758" t="s">
        <v>83</v>
      </c>
      <c r="C20" s="759"/>
    </row>
    <row r="21" spans="1:3" ht="15">
      <c r="A21" s="10">
        <v>1</v>
      </c>
      <c r="B21" s="658" t="s">
        <v>1026</v>
      </c>
      <c r="C21" s="651">
        <v>0.56546569999999996</v>
      </c>
    </row>
    <row r="22" spans="1:3" ht="15">
      <c r="A22" s="646">
        <v>2</v>
      </c>
      <c r="B22" s="658" t="s">
        <v>1027</v>
      </c>
      <c r="C22" s="651">
        <v>0.34999390000000002</v>
      </c>
    </row>
    <row r="23" spans="1:3" ht="15">
      <c r="A23" s="646">
        <v>3</v>
      </c>
      <c r="B23" s="658" t="s">
        <v>1028</v>
      </c>
      <c r="C23" s="651">
        <v>8.45051E-2</v>
      </c>
    </row>
    <row r="24" spans="1:3" ht="15.75" customHeight="1">
      <c r="A24" s="10"/>
      <c r="B24" s="24"/>
      <c r="C24" s="25"/>
    </row>
    <row r="25" spans="1:3" ht="29.25" customHeight="1">
      <c r="A25" s="10"/>
      <c r="B25" s="758" t="s">
        <v>163</v>
      </c>
      <c r="C25" s="759"/>
    </row>
    <row r="26" spans="1:3" ht="15">
      <c r="A26" s="653">
        <v>1</v>
      </c>
      <c r="B26" s="24" t="s">
        <v>1026</v>
      </c>
      <c r="C26" s="655">
        <v>0.56546569999999996</v>
      </c>
    </row>
    <row r="27" spans="1:3" ht="15">
      <c r="A27" s="654">
        <v>1.1000000000000001</v>
      </c>
      <c r="B27" s="658" t="s">
        <v>1029</v>
      </c>
      <c r="C27" s="656">
        <v>0.35002</v>
      </c>
    </row>
    <row r="28" spans="1:3" ht="15">
      <c r="A28" s="654">
        <v>1.2</v>
      </c>
      <c r="B28" s="658" t="s">
        <v>1030</v>
      </c>
      <c r="C28" s="656">
        <v>0.16161</v>
      </c>
    </row>
    <row r="29" spans="1:3" ht="15">
      <c r="A29" s="654">
        <v>1.3</v>
      </c>
      <c r="B29" s="658" t="s">
        <v>1031</v>
      </c>
      <c r="C29" s="656">
        <v>5.3830000000000003E-2</v>
      </c>
    </row>
    <row r="30" spans="1:3" ht="15">
      <c r="A30" s="654">
        <v>2</v>
      </c>
      <c r="B30" s="658" t="s">
        <v>1027</v>
      </c>
      <c r="C30" s="656">
        <v>0.34999390000000002</v>
      </c>
    </row>
    <row r="31" spans="1:3" ht="28.8">
      <c r="A31" s="654">
        <v>2.1</v>
      </c>
      <c r="B31" s="658" t="s">
        <v>1032</v>
      </c>
      <c r="C31" s="656">
        <v>0.34999390000000002</v>
      </c>
    </row>
    <row r="32" spans="1:3" ht="15">
      <c r="A32" s="654" t="s">
        <v>1033</v>
      </c>
      <c r="B32" s="658" t="s">
        <v>1034</v>
      </c>
      <c r="C32" s="656">
        <v>0.34999390000000002</v>
      </c>
    </row>
    <row r="33" spans="1:3" ht="15">
      <c r="A33" s="654">
        <v>3</v>
      </c>
      <c r="B33" s="658" t="s">
        <v>1028</v>
      </c>
      <c r="C33" s="656">
        <v>8.45051E-2</v>
      </c>
    </row>
    <row r="34" spans="1:3" ht="15">
      <c r="A34" s="652">
        <v>3.1</v>
      </c>
      <c r="B34" s="658" t="s">
        <v>1035</v>
      </c>
      <c r="C34" s="657">
        <v>7.5209999999999999E-2</v>
      </c>
    </row>
    <row r="35" spans="1:3" ht="15.6" thickBot="1">
      <c r="A35" s="11"/>
      <c r="B35" s="26"/>
      <c r="C35" s="260"/>
    </row>
  </sheetData>
  <mergeCells count="3">
    <mergeCell ref="B11:C11"/>
    <mergeCell ref="B25:C25"/>
    <mergeCell ref="B20:C20"/>
  </mergeCells>
  <dataValidations count="1">
    <dataValidation type="list" allowBlank="1" showInputMessage="1" showErrorMessage="1" sqref="C6:C10"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M53"/>
  <sheetViews>
    <sheetView zoomScale="115" zoomScaleNormal="115" workbookViewId="0">
      <pane xSplit="1" ySplit="5" topLeftCell="C6" activePane="bottomRight" state="frozen"/>
      <selection activeCell="H6" sqref="H6"/>
      <selection pane="topRight" activeCell="H6" sqref="H6"/>
      <selection pane="bottomLeft" activeCell="H6" sqref="H6"/>
      <selection pane="bottomRight" activeCell="G1" sqref="G1:M1048576"/>
    </sheetView>
  </sheetViews>
  <sheetFormatPr defaultRowHeight="14.4"/>
  <cols>
    <col min="1" max="1" width="9.5546875" style="1" bestFit="1" customWidth="1"/>
    <col min="2" max="2" width="47.5546875" style="1" customWidth="1"/>
    <col min="3" max="3" width="28" style="1" customWidth="1"/>
    <col min="4" max="4" width="25.6640625" style="1" customWidth="1"/>
    <col min="5" max="5" width="18.77734375" style="1" customWidth="1"/>
    <col min="6" max="6" width="12" bestFit="1" customWidth="1"/>
    <col min="7" max="7" width="12.5546875" bestFit="1" customWidth="1"/>
  </cols>
  <sheetData>
    <row r="1" spans="1:13">
      <c r="A1" s="13" t="s">
        <v>97</v>
      </c>
      <c r="B1" s="12" t="str">
        <f>Info!C2</f>
        <v>სს სილქ ბანკი</v>
      </c>
    </row>
    <row r="2" spans="1:13" s="13" customFormat="1" ht="15.75" customHeight="1">
      <c r="A2" s="13" t="s">
        <v>98</v>
      </c>
      <c r="B2" s="620">
        <f>'1. key ratios'!B2</f>
        <v>45930</v>
      </c>
    </row>
    <row r="3" spans="1:13" s="13" customFormat="1" ht="15.75" customHeight="1"/>
    <row r="4" spans="1:13" s="13" customFormat="1" ht="15.75" customHeight="1" thickBot="1">
      <c r="A4" s="130" t="s">
        <v>244</v>
      </c>
      <c r="B4" s="131" t="s">
        <v>157</v>
      </c>
      <c r="C4" s="95"/>
      <c r="D4" s="95"/>
      <c r="E4" s="96" t="s">
        <v>76</v>
      </c>
    </row>
    <row r="5" spans="1:13" s="57" customFormat="1" ht="17.55" customHeight="1">
      <c r="A5" s="204"/>
      <c r="B5" s="205"/>
      <c r="C5" s="94" t="s">
        <v>0</v>
      </c>
      <c r="D5" s="94" t="s">
        <v>1</v>
      </c>
      <c r="E5" s="206" t="s">
        <v>2</v>
      </c>
    </row>
    <row r="6" spans="1:13" ht="14.55" customHeight="1">
      <c r="A6" s="207"/>
      <c r="B6" s="760" t="s">
        <v>133</v>
      </c>
      <c r="C6" s="760" t="s">
        <v>824</v>
      </c>
      <c r="D6" s="761" t="s">
        <v>132</v>
      </c>
      <c r="E6" s="762"/>
    </row>
    <row r="7" spans="1:13" ht="99.6" customHeight="1">
      <c r="A7" s="207"/>
      <c r="B7" s="760"/>
      <c r="C7" s="760"/>
      <c r="D7" s="202" t="s">
        <v>131</v>
      </c>
      <c r="E7" s="203" t="s">
        <v>341</v>
      </c>
    </row>
    <row r="8" spans="1:13" ht="22.5" customHeight="1">
      <c r="A8" s="389">
        <v>1</v>
      </c>
      <c r="B8" s="342" t="s">
        <v>811</v>
      </c>
      <c r="C8" s="390">
        <v>42645010.49999997</v>
      </c>
      <c r="D8" s="390">
        <v>0</v>
      </c>
      <c r="E8" s="390">
        <v>42645010.49999997</v>
      </c>
      <c r="K8" s="925"/>
      <c r="L8" s="925"/>
      <c r="M8" s="925"/>
    </row>
    <row r="9" spans="1:13">
      <c r="A9" s="389">
        <v>1.1000000000000001</v>
      </c>
      <c r="B9" s="343" t="s">
        <v>85</v>
      </c>
      <c r="C9" s="390">
        <v>5646209.6899999985</v>
      </c>
      <c r="D9" s="390"/>
      <c r="E9" s="390">
        <v>5646209.6899999985</v>
      </c>
      <c r="K9" s="925"/>
      <c r="L9" s="925"/>
      <c r="M9" s="925"/>
    </row>
    <row r="10" spans="1:13">
      <c r="A10" s="389">
        <v>1.2</v>
      </c>
      <c r="B10" s="343" t="s">
        <v>86</v>
      </c>
      <c r="C10" s="390">
        <v>3096339.1399999969</v>
      </c>
      <c r="D10" s="390"/>
      <c r="E10" s="390">
        <v>3096339.1399999969</v>
      </c>
      <c r="K10" s="925"/>
      <c r="L10" s="925"/>
      <c r="M10" s="925"/>
    </row>
    <row r="11" spans="1:13">
      <c r="A11" s="389">
        <v>1.3</v>
      </c>
      <c r="B11" s="343" t="s">
        <v>87</v>
      </c>
      <c r="C11" s="390">
        <v>33902461.669999979</v>
      </c>
      <c r="D11" s="390"/>
      <c r="E11" s="390">
        <v>33902461.669999979</v>
      </c>
      <c r="K11" s="925"/>
      <c r="L11" s="925"/>
      <c r="M11" s="925"/>
    </row>
    <row r="12" spans="1:13">
      <c r="A12" s="389">
        <v>2</v>
      </c>
      <c r="B12" s="344" t="s">
        <v>698</v>
      </c>
      <c r="C12" s="390">
        <v>801006.99236462614</v>
      </c>
      <c r="D12" s="390"/>
      <c r="E12" s="390">
        <v>801006.99236462614</v>
      </c>
      <c r="K12" s="925"/>
      <c r="L12" s="925"/>
      <c r="M12" s="925"/>
    </row>
    <row r="13" spans="1:13">
      <c r="A13" s="389">
        <v>2.1</v>
      </c>
      <c r="B13" s="345" t="s">
        <v>699</v>
      </c>
      <c r="C13" s="390">
        <v>801006.99236462614</v>
      </c>
      <c r="D13" s="390"/>
      <c r="E13" s="390">
        <v>801006.99236462614</v>
      </c>
      <c r="K13" s="925"/>
      <c r="L13" s="925"/>
      <c r="M13" s="925"/>
    </row>
    <row r="14" spans="1:13" ht="34.049999999999997" customHeight="1">
      <c r="A14" s="389">
        <v>3</v>
      </c>
      <c r="B14" s="346" t="s">
        <v>700</v>
      </c>
      <c r="C14" s="390">
        <v>0</v>
      </c>
      <c r="D14" s="390"/>
      <c r="E14" s="390">
        <v>0</v>
      </c>
      <c r="K14" s="925"/>
      <c r="L14" s="925"/>
      <c r="M14" s="925"/>
    </row>
    <row r="15" spans="1:13" ht="32.549999999999997" customHeight="1">
      <c r="A15" s="389">
        <v>4</v>
      </c>
      <c r="B15" s="347" t="s">
        <v>701</v>
      </c>
      <c r="C15" s="390">
        <v>0</v>
      </c>
      <c r="D15" s="390"/>
      <c r="E15" s="390">
        <v>0</v>
      </c>
      <c r="K15" s="925"/>
      <c r="L15" s="925"/>
      <c r="M15" s="925"/>
    </row>
    <row r="16" spans="1:13" ht="22.95" customHeight="1">
      <c r="A16" s="389">
        <v>5</v>
      </c>
      <c r="B16" s="347" t="s">
        <v>702</v>
      </c>
      <c r="C16" s="390">
        <v>20000</v>
      </c>
      <c r="D16" s="390">
        <v>0</v>
      </c>
      <c r="E16" s="390">
        <v>20000</v>
      </c>
      <c r="K16" s="925"/>
      <c r="L16" s="925"/>
      <c r="M16" s="925"/>
    </row>
    <row r="17" spans="1:13">
      <c r="A17" s="389">
        <v>5.0999999999999996</v>
      </c>
      <c r="B17" s="348" t="s">
        <v>703</v>
      </c>
      <c r="C17" s="390">
        <v>20000</v>
      </c>
      <c r="D17" s="390"/>
      <c r="E17" s="390">
        <v>20000</v>
      </c>
      <c r="K17" s="925"/>
      <c r="L17" s="925"/>
      <c r="M17" s="925"/>
    </row>
    <row r="18" spans="1:13">
      <c r="A18" s="389">
        <v>5.2</v>
      </c>
      <c r="B18" s="348" t="s">
        <v>538</v>
      </c>
      <c r="C18" s="390">
        <v>0</v>
      </c>
      <c r="D18" s="390"/>
      <c r="E18" s="390">
        <v>0</v>
      </c>
      <c r="K18" s="925"/>
      <c r="L18" s="925"/>
      <c r="M18" s="925"/>
    </row>
    <row r="19" spans="1:13">
      <c r="A19" s="389">
        <v>5.3</v>
      </c>
      <c r="B19" s="348" t="s">
        <v>704</v>
      </c>
      <c r="C19" s="390">
        <v>0</v>
      </c>
      <c r="D19" s="390"/>
      <c r="E19" s="390">
        <v>0</v>
      </c>
      <c r="K19" s="925"/>
      <c r="L19" s="925"/>
      <c r="M19" s="925"/>
    </row>
    <row r="20" spans="1:13" ht="20.399999999999999">
      <c r="A20" s="389">
        <v>6</v>
      </c>
      <c r="B20" s="346" t="s">
        <v>705</v>
      </c>
      <c r="C20" s="390">
        <v>118695888.78905378</v>
      </c>
      <c r="D20" s="390">
        <v>0</v>
      </c>
      <c r="E20" s="390">
        <v>118695888.78905378</v>
      </c>
      <c r="K20" s="925"/>
      <c r="L20" s="925"/>
      <c r="M20" s="925"/>
    </row>
    <row r="21" spans="1:13">
      <c r="A21" s="389">
        <v>6.1</v>
      </c>
      <c r="B21" s="348" t="s">
        <v>538</v>
      </c>
      <c r="C21" s="391">
        <v>17003743.976620499</v>
      </c>
      <c r="D21" s="391"/>
      <c r="E21" s="391">
        <v>17003743.976620499</v>
      </c>
      <c r="K21" s="925"/>
      <c r="L21" s="925"/>
      <c r="M21" s="925"/>
    </row>
    <row r="22" spans="1:13">
      <c r="A22" s="389">
        <v>6.2</v>
      </c>
      <c r="B22" s="348" t="s">
        <v>704</v>
      </c>
      <c r="C22" s="391">
        <v>101692144.81243329</v>
      </c>
      <c r="D22" s="391"/>
      <c r="E22" s="391">
        <v>101692144.81243329</v>
      </c>
      <c r="K22" s="925"/>
      <c r="L22" s="925"/>
      <c r="M22" s="925"/>
    </row>
    <row r="23" spans="1:13" ht="20.399999999999999">
      <c r="A23" s="389">
        <v>7</v>
      </c>
      <c r="B23" s="349" t="s">
        <v>706</v>
      </c>
      <c r="C23" s="392">
        <v>0</v>
      </c>
      <c r="D23" s="392"/>
      <c r="E23" s="392">
        <v>0</v>
      </c>
      <c r="K23" s="925"/>
      <c r="L23" s="925"/>
      <c r="M23" s="925"/>
    </row>
    <row r="24" spans="1:13" ht="20.399999999999999">
      <c r="A24" s="389">
        <v>8</v>
      </c>
      <c r="B24" s="350" t="s">
        <v>707</v>
      </c>
      <c r="C24" s="392">
        <v>3457500.0428033834</v>
      </c>
      <c r="D24" s="392"/>
      <c r="E24" s="392">
        <v>3457500.0428033834</v>
      </c>
      <c r="K24" s="925"/>
      <c r="L24" s="925"/>
      <c r="M24" s="925"/>
    </row>
    <row r="25" spans="1:13">
      <c r="A25" s="389">
        <v>9</v>
      </c>
      <c r="B25" s="347" t="s">
        <v>708</v>
      </c>
      <c r="C25" s="392">
        <v>17409110.490452349</v>
      </c>
      <c r="D25" s="392">
        <v>0</v>
      </c>
      <c r="E25" s="392">
        <v>17409110.490452349</v>
      </c>
      <c r="K25" s="925"/>
      <c r="L25" s="925"/>
      <c r="M25" s="925"/>
    </row>
    <row r="26" spans="1:13">
      <c r="A26" s="389">
        <v>9.1</v>
      </c>
      <c r="B26" s="351" t="s">
        <v>709</v>
      </c>
      <c r="C26" s="392">
        <v>17409110.490452349</v>
      </c>
      <c r="D26" s="392"/>
      <c r="E26" s="392">
        <v>17409110.490452349</v>
      </c>
      <c r="K26" s="925"/>
      <c r="L26" s="925"/>
      <c r="M26" s="925"/>
    </row>
    <row r="27" spans="1:13">
      <c r="A27" s="389">
        <v>9.1999999999999993</v>
      </c>
      <c r="B27" s="351" t="s">
        <v>710</v>
      </c>
      <c r="C27" s="392">
        <v>0</v>
      </c>
      <c r="D27" s="392"/>
      <c r="E27" s="392">
        <v>0</v>
      </c>
      <c r="K27" s="925"/>
      <c r="L27" s="925"/>
      <c r="M27" s="925"/>
    </row>
    <row r="28" spans="1:13">
      <c r="A28" s="389">
        <v>10</v>
      </c>
      <c r="B28" s="347" t="s">
        <v>36</v>
      </c>
      <c r="C28" s="392">
        <v>11977079.84</v>
      </c>
      <c r="D28" s="392">
        <v>11977079.84</v>
      </c>
      <c r="E28" s="392">
        <v>0</v>
      </c>
      <c r="K28" s="925"/>
      <c r="L28" s="925"/>
      <c r="M28" s="925"/>
    </row>
    <row r="29" spans="1:13">
      <c r="A29" s="389">
        <v>10.1</v>
      </c>
      <c r="B29" s="351" t="s">
        <v>711</v>
      </c>
      <c r="C29" s="392">
        <v>0</v>
      </c>
      <c r="D29" s="392"/>
      <c r="E29" s="392">
        <v>0</v>
      </c>
      <c r="K29" s="925"/>
      <c r="L29" s="925"/>
      <c r="M29" s="925"/>
    </row>
    <row r="30" spans="1:13">
      <c r="A30" s="389">
        <v>10.199999999999999</v>
      </c>
      <c r="B30" s="351" t="s">
        <v>712</v>
      </c>
      <c r="C30" s="392">
        <v>11977079.84</v>
      </c>
      <c r="D30" s="392">
        <v>11977079.84</v>
      </c>
      <c r="E30" s="392">
        <v>0</v>
      </c>
      <c r="K30" s="925"/>
      <c r="L30" s="925"/>
      <c r="M30" s="925"/>
    </row>
    <row r="31" spans="1:13">
      <c r="A31" s="389">
        <v>11</v>
      </c>
      <c r="B31" s="347" t="s">
        <v>713</v>
      </c>
      <c r="C31" s="392">
        <v>1281916.1197259279</v>
      </c>
      <c r="D31" s="392">
        <v>1236667.6197259279</v>
      </c>
      <c r="E31" s="392">
        <v>45248.5</v>
      </c>
      <c r="K31" s="925"/>
      <c r="L31" s="925"/>
      <c r="M31" s="925"/>
    </row>
    <row r="32" spans="1:13">
      <c r="A32" s="389">
        <v>11.1</v>
      </c>
      <c r="B32" s="351" t="s">
        <v>714</v>
      </c>
      <c r="C32" s="392">
        <v>45248.5</v>
      </c>
      <c r="D32" s="392"/>
      <c r="E32" s="392">
        <v>45248.5</v>
      </c>
      <c r="K32" s="925"/>
      <c r="L32" s="925"/>
      <c r="M32" s="925"/>
    </row>
    <row r="33" spans="1:13">
      <c r="A33" s="389">
        <v>11.2</v>
      </c>
      <c r="B33" s="351" t="s">
        <v>715</v>
      </c>
      <c r="C33" s="392">
        <v>1236667.6197259279</v>
      </c>
      <c r="D33" s="392">
        <v>1236667.6197259279</v>
      </c>
      <c r="E33" s="392">
        <v>0</v>
      </c>
      <c r="K33" s="925"/>
      <c r="L33" s="925"/>
      <c r="M33" s="925"/>
    </row>
    <row r="34" spans="1:13">
      <c r="A34" s="389">
        <v>13</v>
      </c>
      <c r="B34" s="347" t="s">
        <v>88</v>
      </c>
      <c r="C34" s="391">
        <v>3943427.1</v>
      </c>
      <c r="D34" s="391">
        <v>0</v>
      </c>
      <c r="E34" s="391">
        <v>3943427.1</v>
      </c>
      <c r="K34" s="925"/>
      <c r="L34" s="925"/>
      <c r="M34" s="925"/>
    </row>
    <row r="35" spans="1:13">
      <c r="A35" s="389">
        <v>13.1</v>
      </c>
      <c r="B35" s="352" t="s">
        <v>716</v>
      </c>
      <c r="C35" s="391">
        <v>0</v>
      </c>
      <c r="D35" s="391"/>
      <c r="E35" s="391">
        <v>0</v>
      </c>
      <c r="K35" s="925"/>
      <c r="L35" s="925"/>
      <c r="M35" s="925"/>
    </row>
    <row r="36" spans="1:13">
      <c r="A36" s="389">
        <v>13.2</v>
      </c>
      <c r="B36" s="352" t="s">
        <v>717</v>
      </c>
      <c r="C36" s="391">
        <v>0</v>
      </c>
      <c r="D36" s="391"/>
      <c r="E36" s="391">
        <v>0</v>
      </c>
      <c r="K36" s="925"/>
      <c r="L36" s="925"/>
      <c r="M36" s="925"/>
    </row>
    <row r="37" spans="1:13" ht="42" thickBot="1">
      <c r="A37" s="208"/>
      <c r="B37" s="209" t="s">
        <v>308</v>
      </c>
      <c r="C37" s="168">
        <f>SUM(C8,C12,C14,C15,C16,C20,C23,C24,C25,C28,C31,C34)</f>
        <v>200230939.87440005</v>
      </c>
      <c r="D37" s="168">
        <f t="shared" ref="D37:E37" si="0">SUM(D8,D12,D14,D15,D16,D20,D23,D24,D25,D28,D31,D34)</f>
        <v>13213747.459725928</v>
      </c>
      <c r="E37" s="168">
        <f t="shared" si="0"/>
        <v>187017192.4146741</v>
      </c>
      <c r="K37" s="925"/>
      <c r="L37" s="925"/>
      <c r="M37" s="925"/>
    </row>
    <row r="38" spans="1:13">
      <c r="A38"/>
      <c r="B38"/>
      <c r="C38"/>
      <c r="D38"/>
      <c r="E38"/>
    </row>
    <row r="39" spans="1:13">
      <c r="A39"/>
      <c r="B39"/>
      <c r="C39"/>
      <c r="D39"/>
      <c r="E39"/>
    </row>
    <row r="41" spans="1:13" s="1" customFormat="1">
      <c r="B41" s="28"/>
      <c r="F41"/>
      <c r="G41"/>
    </row>
    <row r="42" spans="1:13" s="1" customFormat="1">
      <c r="B42" s="29"/>
      <c r="F42"/>
      <c r="G42"/>
    </row>
    <row r="43" spans="1:13" s="1" customFormat="1">
      <c r="B43" s="28"/>
      <c r="F43"/>
      <c r="G43"/>
    </row>
    <row r="44" spans="1:13" s="1" customFormat="1">
      <c r="B44" s="28"/>
      <c r="F44"/>
      <c r="G44"/>
    </row>
    <row r="45" spans="1:13" s="1" customFormat="1">
      <c r="B45" s="28"/>
      <c r="F45"/>
      <c r="G45"/>
    </row>
    <row r="46" spans="1:13" s="1" customFormat="1">
      <c r="B46" s="28"/>
      <c r="F46"/>
      <c r="G46"/>
    </row>
    <row r="47" spans="1:13" s="1" customFormat="1">
      <c r="B47" s="28"/>
      <c r="F47"/>
      <c r="G47"/>
    </row>
    <row r="48" spans="1:13" s="1" customFormat="1">
      <c r="B48" s="29"/>
      <c r="F48"/>
      <c r="G48"/>
    </row>
    <row r="49" spans="2:7" s="1" customFormat="1">
      <c r="B49" s="29"/>
      <c r="F49"/>
      <c r="G49"/>
    </row>
    <row r="50" spans="2:7" s="1" customFormat="1">
      <c r="B50" s="29"/>
      <c r="F50"/>
      <c r="G50"/>
    </row>
    <row r="51" spans="2:7" s="1" customFormat="1">
      <c r="B51" s="29"/>
      <c r="F51"/>
      <c r="G51"/>
    </row>
    <row r="52" spans="2:7" s="1" customFormat="1">
      <c r="B52" s="29"/>
      <c r="F52"/>
      <c r="G52"/>
    </row>
    <row r="53" spans="2:7" s="1" customFormat="1">
      <c r="B53" s="29"/>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115" zoomScaleNormal="115" workbookViewId="0">
      <pane xSplit="1" ySplit="4" topLeftCell="C5" activePane="bottomRight" state="frozen"/>
      <selection activeCell="H6" sqref="H6"/>
      <selection pane="topRight" activeCell="H6" sqref="H6"/>
      <selection pane="bottomLeft" activeCell="H6" sqref="H6"/>
      <selection pane="bottomRight" activeCell="E1" sqref="E1:G1048576"/>
    </sheetView>
  </sheetViews>
  <sheetFormatPr defaultRowHeight="14.4" outlineLevelRow="1"/>
  <cols>
    <col min="1" max="1" width="9.5546875" style="1" bestFit="1" customWidth="1"/>
    <col min="2" max="2" width="114.21875" style="1" customWidth="1"/>
    <col min="3" max="3" width="18.77734375" customWidth="1"/>
    <col min="4" max="4" width="25.44140625" customWidth="1"/>
    <col min="5" max="5" width="24.21875" customWidth="1"/>
    <col min="6" max="6" width="24" customWidth="1"/>
    <col min="7" max="7" width="10" bestFit="1" customWidth="1"/>
    <col min="8" max="8" width="12" bestFit="1" customWidth="1"/>
    <col min="9" max="9" width="12.5546875" bestFit="1" customWidth="1"/>
  </cols>
  <sheetData>
    <row r="1" spans="1:7">
      <c r="A1" s="13" t="s">
        <v>97</v>
      </c>
      <c r="B1" s="12" t="str">
        <f>Info!C2</f>
        <v>სს სილქ ბანკი</v>
      </c>
    </row>
    <row r="2" spans="1:7" s="13" customFormat="1" ht="15.75" customHeight="1">
      <c r="A2" s="13" t="s">
        <v>98</v>
      </c>
      <c r="B2" s="620">
        <f>'1. key ratios'!B2</f>
        <v>45930</v>
      </c>
      <c r="C2"/>
      <c r="D2"/>
      <c r="E2"/>
      <c r="F2"/>
    </row>
    <row r="3" spans="1:7" s="13" customFormat="1" ht="15.75" customHeight="1">
      <c r="C3"/>
      <c r="D3"/>
      <c r="E3"/>
      <c r="F3"/>
    </row>
    <row r="4" spans="1:7" s="13" customFormat="1" ht="28.2" thickBot="1">
      <c r="A4" s="13" t="s">
        <v>245</v>
      </c>
      <c r="B4" s="102" t="s">
        <v>160</v>
      </c>
      <c r="C4" s="96" t="s">
        <v>76</v>
      </c>
      <c r="D4"/>
      <c r="E4"/>
      <c r="F4"/>
    </row>
    <row r="5" spans="1:7">
      <c r="A5" s="97">
        <v>1</v>
      </c>
      <c r="B5" s="98" t="s">
        <v>695</v>
      </c>
      <c r="C5" s="137">
        <f>'7. LI1'!E37</f>
        <v>187017192.4146741</v>
      </c>
      <c r="G5" s="659"/>
    </row>
    <row r="6" spans="1:7">
      <c r="A6" s="56">
        <v>2.1</v>
      </c>
      <c r="B6" s="104" t="s">
        <v>829</v>
      </c>
      <c r="C6" s="138">
        <v>17674223.978700712</v>
      </c>
      <c r="G6" s="659"/>
    </row>
    <row r="7" spans="1:7" s="2" customFormat="1" ht="27.6" outlineLevel="1">
      <c r="A7" s="103">
        <v>2.2000000000000002</v>
      </c>
      <c r="B7" s="99" t="s">
        <v>830</v>
      </c>
      <c r="C7" s="139">
        <v>27358880</v>
      </c>
      <c r="G7" s="659"/>
    </row>
    <row r="8" spans="1:7" s="2" customFormat="1" ht="27.6">
      <c r="A8" s="103">
        <v>3</v>
      </c>
      <c r="B8" s="100" t="s">
        <v>696</v>
      </c>
      <c r="C8" s="140">
        <f>SUM(C5:C7)</f>
        <v>232050296.3933748</v>
      </c>
      <c r="G8" s="659"/>
    </row>
    <row r="9" spans="1:7">
      <c r="A9" s="56">
        <v>4</v>
      </c>
      <c r="B9" s="107" t="s">
        <v>158</v>
      </c>
      <c r="C9" s="138">
        <v>0</v>
      </c>
      <c r="G9" s="659"/>
    </row>
    <row r="10" spans="1:7" s="2" customFormat="1" ht="27.6" outlineLevel="1">
      <c r="A10" s="103">
        <v>5.0999999999999996</v>
      </c>
      <c r="B10" s="99" t="s">
        <v>164</v>
      </c>
      <c r="C10" s="139">
        <v>-17249051.601962421</v>
      </c>
      <c r="G10" s="659"/>
    </row>
    <row r="11" spans="1:7" s="2" customFormat="1" ht="27.6" outlineLevel="1">
      <c r="A11" s="103">
        <v>5.2</v>
      </c>
      <c r="B11" s="99" t="s">
        <v>165</v>
      </c>
      <c r="C11" s="139">
        <v>-25487860.595198192</v>
      </c>
      <c r="G11" s="659"/>
    </row>
    <row r="12" spans="1:7" s="2" customFormat="1">
      <c r="A12" s="103">
        <v>6</v>
      </c>
      <c r="B12" s="105" t="s">
        <v>996</v>
      </c>
      <c r="C12" s="139"/>
      <c r="G12" s="659"/>
    </row>
    <row r="13" spans="1:7" s="2" customFormat="1" ht="15" thickBot="1">
      <c r="A13" s="106">
        <v>7</v>
      </c>
      <c r="B13" s="101" t="s">
        <v>159</v>
      </c>
      <c r="C13" s="141">
        <f>SUM(C8:C12)</f>
        <v>189313384.1962142</v>
      </c>
      <c r="G13" s="659"/>
    </row>
    <row r="15" spans="1:7">
      <c r="B15" s="17"/>
    </row>
    <row r="17" spans="2:9" s="1" customFormat="1">
      <c r="B17" s="30"/>
      <c r="C17"/>
      <c r="D17"/>
      <c r="E17"/>
      <c r="F17"/>
      <c r="G17"/>
      <c r="H17"/>
      <c r="I17"/>
    </row>
    <row r="18" spans="2:9" s="1" customFormat="1">
      <c r="B18" s="27"/>
      <c r="C18"/>
      <c r="D18"/>
      <c r="E18"/>
      <c r="F18"/>
      <c r="G18"/>
      <c r="H18"/>
      <c r="I18"/>
    </row>
    <row r="19" spans="2:9" s="1" customFormat="1">
      <c r="B19" s="27"/>
      <c r="C19"/>
      <c r="D19"/>
      <c r="E19"/>
      <c r="F19"/>
      <c r="G19"/>
      <c r="H19"/>
      <c r="I19"/>
    </row>
    <row r="20" spans="2:9" s="1" customFormat="1">
      <c r="B20" s="29"/>
      <c r="C20"/>
      <c r="D20"/>
      <c r="E20"/>
      <c r="F20"/>
      <c r="G20"/>
      <c r="H20"/>
      <c r="I20"/>
    </row>
    <row r="21" spans="2:9" s="1" customFormat="1">
      <c r="B21" s="28"/>
      <c r="C21"/>
      <c r="D21"/>
      <c r="E21"/>
      <c r="F21"/>
      <c r="G21"/>
      <c r="H21"/>
      <c r="I21"/>
    </row>
    <row r="22" spans="2:9" s="1" customFormat="1">
      <c r="B22" s="29"/>
      <c r="C22"/>
      <c r="D22"/>
      <c r="E22"/>
      <c r="F22"/>
      <c r="G22"/>
      <c r="H22"/>
      <c r="I22"/>
    </row>
    <row r="23" spans="2:9" s="1" customFormat="1">
      <c r="B23" s="28"/>
      <c r="C23"/>
      <c r="D23"/>
      <c r="E23"/>
      <c r="F23"/>
      <c r="G23"/>
      <c r="H23"/>
      <c r="I23"/>
    </row>
    <row r="24" spans="2:9" s="1" customFormat="1">
      <c r="B24" s="28"/>
      <c r="C24"/>
      <c r="D24"/>
      <c r="E24"/>
      <c r="F24"/>
      <c r="G24"/>
      <c r="H24"/>
      <c r="I24"/>
    </row>
    <row r="25" spans="2:9" s="1" customFormat="1">
      <c r="B25" s="28"/>
      <c r="C25"/>
      <c r="D25"/>
      <c r="E25"/>
      <c r="F25"/>
      <c r="G25"/>
      <c r="H25"/>
      <c r="I25"/>
    </row>
    <row r="26" spans="2:9" s="1" customFormat="1">
      <c r="B26" s="28"/>
      <c r="C26"/>
      <c r="D26"/>
      <c r="E26"/>
      <c r="F26"/>
      <c r="G26"/>
      <c r="H26"/>
      <c r="I26"/>
    </row>
    <row r="27" spans="2:9" s="1" customFormat="1">
      <c r="B27" s="28"/>
      <c r="C27"/>
      <c r="D27"/>
      <c r="E27"/>
      <c r="F27"/>
      <c r="G27"/>
      <c r="H27"/>
      <c r="I27"/>
    </row>
    <row r="28" spans="2:9" s="1" customFormat="1">
      <c r="B28" s="29"/>
      <c r="C28"/>
      <c r="D28"/>
      <c r="E28"/>
      <c r="F28"/>
      <c r="G28"/>
      <c r="H28"/>
      <c r="I28"/>
    </row>
    <row r="29" spans="2:9" s="1" customFormat="1">
      <c r="B29" s="29"/>
      <c r="C29"/>
      <c r="D29"/>
      <c r="E29"/>
      <c r="F29"/>
      <c r="G29"/>
      <c r="H29"/>
      <c r="I29"/>
    </row>
    <row r="30" spans="2:9" s="1" customFormat="1">
      <c r="B30" s="29"/>
      <c r="C30"/>
      <c r="D30"/>
      <c r="E30"/>
      <c r="F30"/>
      <c r="G30"/>
      <c r="H30"/>
      <c r="I30"/>
    </row>
    <row r="31" spans="2:9" s="1" customFormat="1">
      <c r="B31" s="29"/>
      <c r="C31"/>
      <c r="D31"/>
      <c r="E31"/>
      <c r="F31"/>
      <c r="G31"/>
      <c r="H31"/>
      <c r="I31"/>
    </row>
    <row r="32" spans="2:9" s="1" customFormat="1">
      <c r="B32" s="29"/>
      <c r="C32"/>
      <c r="D32"/>
      <c r="E32"/>
      <c r="F32"/>
      <c r="G32"/>
      <c r="H32"/>
      <c r="I32"/>
    </row>
    <row r="33" spans="2:9" s="1" customFormat="1">
      <c r="B33" s="29"/>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83CD7958-928F-45CE-A0BA-C7ADC4D7D37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2025-10-30T12:24:38Z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2250bde7-4d65-43cb-a260-e37a11446c04</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