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240" yWindow="948" windowWidth="14808" windowHeight="6000" tabRatio="919" firstSheet="5" activeTab="15"/>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CICR" sheetId="36" r:id="rId15"/>
    <sheet name="15. CCR" sheetId="37" r:id="rId16"/>
  </sheets>
  <externalReferences>
    <externalReference r:id="rId17"/>
    <externalReference r:id="rId18"/>
    <externalReference r:id="rId19"/>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C9" i="73" l="1"/>
  <c r="D7" i="75" l="1"/>
  <c r="C7" i="75"/>
  <c r="G21" i="74" l="1"/>
  <c r="G17" i="74"/>
  <c r="G14" i="74"/>
  <c r="G13" i="74"/>
  <c r="G8" i="74"/>
  <c r="F14" i="74"/>
  <c r="C42" i="75" l="1"/>
  <c r="C44" i="69" l="1"/>
  <c r="C39" i="69"/>
  <c r="C34" i="69"/>
  <c r="C33" i="69"/>
  <c r="C32" i="69"/>
  <c r="C30" i="69"/>
  <c r="C29" i="69"/>
  <c r="C28" i="69"/>
  <c r="C38" i="69" s="1"/>
  <c r="C27" i="69"/>
  <c r="C23" i="69"/>
  <c r="C22" i="69"/>
  <c r="C21" i="69"/>
  <c r="C17" i="69"/>
  <c r="C16" i="69"/>
  <c r="C15" i="69"/>
  <c r="C12" i="69"/>
  <c r="C11" i="69"/>
  <c r="C10" i="69"/>
  <c r="C9" i="69"/>
  <c r="C8" i="69"/>
  <c r="C7" i="69"/>
  <c r="C6" i="69"/>
  <c r="C15" i="28"/>
  <c r="C10" i="73" l="1"/>
  <c r="C15" i="72"/>
  <c r="H53" i="75" l="1"/>
  <c r="E53" i="75"/>
  <c r="H52" i="75"/>
  <c r="E52" i="75"/>
  <c r="H51" i="75"/>
  <c r="E51" i="75"/>
  <c r="H50" i="75"/>
  <c r="E50" i="75"/>
  <c r="H49" i="75"/>
  <c r="E49" i="75"/>
  <c r="H48" i="75"/>
  <c r="E48" i="75"/>
  <c r="H47" i="75"/>
  <c r="E47" i="75"/>
  <c r="H46" i="75"/>
  <c r="E46" i="75"/>
  <c r="H45" i="75"/>
  <c r="E45"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H66" i="53"/>
  <c r="E66" i="53"/>
  <c r="H64" i="53"/>
  <c r="E64" i="53"/>
  <c r="H61" i="53"/>
  <c r="G61" i="53"/>
  <c r="F61" i="53"/>
  <c r="D61" i="53"/>
  <c r="E61" i="53" s="1"/>
  <c r="C61" i="53"/>
  <c r="H60" i="53"/>
  <c r="E60" i="53"/>
  <c r="H59" i="53"/>
  <c r="E59" i="53"/>
  <c r="H58" i="53"/>
  <c r="E58" i="53"/>
  <c r="H53" i="53"/>
  <c r="G53" i="53"/>
  <c r="F53" i="53"/>
  <c r="D53" i="53"/>
  <c r="E53" i="53" s="1"/>
  <c r="C53" i="53"/>
  <c r="H52" i="53"/>
  <c r="E52" i="53"/>
  <c r="H51" i="53"/>
  <c r="E51" i="53"/>
  <c r="H50" i="53"/>
  <c r="E50" i="53"/>
  <c r="H49" i="53"/>
  <c r="E49" i="53"/>
  <c r="H48" i="53"/>
  <c r="E48" i="53"/>
  <c r="H47" i="53"/>
  <c r="E47" i="53"/>
  <c r="G45" i="53"/>
  <c r="G54" i="53" s="1"/>
  <c r="F45" i="53"/>
  <c r="H45" i="53" s="1"/>
  <c r="C45" i="53"/>
  <c r="H44" i="53"/>
  <c r="E44" i="53"/>
  <c r="H43" i="53"/>
  <c r="E43" i="53"/>
  <c r="H42" i="53"/>
  <c r="E42" i="53"/>
  <c r="H41" i="53"/>
  <c r="E41" i="53"/>
  <c r="H40" i="53"/>
  <c r="E40" i="53"/>
  <c r="H39" i="53"/>
  <c r="E39" i="53"/>
  <c r="H38" i="53"/>
  <c r="E38" i="53"/>
  <c r="H37" i="53"/>
  <c r="E37" i="53"/>
  <c r="H36" i="53"/>
  <c r="E36" i="53"/>
  <c r="H35" i="53"/>
  <c r="E35" i="53"/>
  <c r="H34" i="53"/>
  <c r="G34" i="53"/>
  <c r="F34" i="53"/>
  <c r="D34" i="53"/>
  <c r="D45" i="53" s="1"/>
  <c r="D54" i="53" s="1"/>
  <c r="C34" i="53"/>
  <c r="H30" i="53"/>
  <c r="G30" i="53"/>
  <c r="F30" i="53"/>
  <c r="D30" i="53"/>
  <c r="E30" i="53" s="1"/>
  <c r="C30" i="53"/>
  <c r="H29" i="53"/>
  <c r="E29" i="53"/>
  <c r="H28" i="53"/>
  <c r="E28" i="53"/>
  <c r="H27" i="53"/>
  <c r="E27" i="53"/>
  <c r="H26" i="53"/>
  <c r="E26" i="53"/>
  <c r="H25" i="53"/>
  <c r="E25" i="53"/>
  <c r="H24" i="53"/>
  <c r="E24" i="53"/>
  <c r="G22" i="53"/>
  <c r="G31" i="53" s="1"/>
  <c r="G56" i="53" s="1"/>
  <c r="G63" i="53" s="1"/>
  <c r="G65" i="53" s="1"/>
  <c r="G67" i="53" s="1"/>
  <c r="F22" i="53"/>
  <c r="H22" i="53" s="1"/>
  <c r="C22" i="53"/>
  <c r="H21" i="53"/>
  <c r="E21" i="53"/>
  <c r="H20" i="53"/>
  <c r="E20" i="53"/>
  <c r="H19" i="53"/>
  <c r="E19" i="53"/>
  <c r="H18" i="53"/>
  <c r="E18" i="53"/>
  <c r="H17" i="53"/>
  <c r="E17" i="53"/>
  <c r="H16" i="53"/>
  <c r="E16" i="53"/>
  <c r="H15" i="53"/>
  <c r="E15" i="53"/>
  <c r="H14" i="53"/>
  <c r="E14" i="53"/>
  <c r="H13" i="53"/>
  <c r="E13" i="53"/>
  <c r="H12" i="53"/>
  <c r="E12" i="53"/>
  <c r="H11" i="53"/>
  <c r="E11" i="53"/>
  <c r="H10" i="53"/>
  <c r="E10" i="53"/>
  <c r="H9" i="53"/>
  <c r="G9" i="53"/>
  <c r="F9" i="53"/>
  <c r="D9" i="53"/>
  <c r="E9" i="53" s="1"/>
  <c r="C9" i="53"/>
  <c r="H8" i="53"/>
  <c r="E8" i="53"/>
  <c r="H40" i="62"/>
  <c r="F40" i="62"/>
  <c r="C40" i="62"/>
  <c r="E40" i="62" s="1"/>
  <c r="H39" i="62"/>
  <c r="E39" i="62"/>
  <c r="H38" i="62"/>
  <c r="E38" i="62"/>
  <c r="H37" i="62"/>
  <c r="E37" i="62"/>
  <c r="H36" i="62"/>
  <c r="E36" i="62"/>
  <c r="H35" i="62"/>
  <c r="E35" i="62"/>
  <c r="H34" i="62"/>
  <c r="E34" i="62"/>
  <c r="H33" i="62"/>
  <c r="E33" i="62"/>
  <c r="G31" i="62"/>
  <c r="G41" i="62" s="1"/>
  <c r="F31" i="62"/>
  <c r="H31" i="62" s="1"/>
  <c r="D31" i="62"/>
  <c r="D41" i="62" s="1"/>
  <c r="C31" i="62"/>
  <c r="C41" i="62" s="1"/>
  <c r="H30" i="62"/>
  <c r="E30" i="62"/>
  <c r="H29" i="62"/>
  <c r="E29" i="62"/>
  <c r="H28" i="62"/>
  <c r="E28" i="62"/>
  <c r="H27" i="62"/>
  <c r="E27" i="62"/>
  <c r="H26" i="62"/>
  <c r="E26" i="62"/>
  <c r="H25" i="62"/>
  <c r="E25" i="62"/>
  <c r="H24" i="62"/>
  <c r="E24" i="62"/>
  <c r="H23" i="62"/>
  <c r="E23" i="62"/>
  <c r="H22" i="62"/>
  <c r="E22" i="62"/>
  <c r="H19" i="62"/>
  <c r="E19" i="62"/>
  <c r="H18" i="62"/>
  <c r="E18" i="62"/>
  <c r="H17" i="62"/>
  <c r="E17" i="62"/>
  <c r="H16" i="62"/>
  <c r="E16" i="62"/>
  <c r="H15" i="62"/>
  <c r="E15" i="62"/>
  <c r="G14" i="62"/>
  <c r="G20" i="62" s="1"/>
  <c r="F14" i="62"/>
  <c r="H14" i="62" s="1"/>
  <c r="D14" i="62"/>
  <c r="D20" i="62" s="1"/>
  <c r="C14" i="62"/>
  <c r="C20" i="62" s="1"/>
  <c r="H13" i="62"/>
  <c r="E13" i="62"/>
  <c r="H12" i="62"/>
  <c r="E12" i="62"/>
  <c r="H11" i="62"/>
  <c r="E11" i="62"/>
  <c r="H10" i="62"/>
  <c r="E10" i="62"/>
  <c r="H9" i="62"/>
  <c r="E9" i="62"/>
  <c r="H8" i="62"/>
  <c r="E8" i="62"/>
  <c r="H7" i="62"/>
  <c r="E7" i="62"/>
  <c r="E22" i="53" l="1"/>
  <c r="E45" i="53"/>
  <c r="F31" i="53"/>
  <c r="F54" i="53"/>
  <c r="H54" i="53" s="1"/>
  <c r="C31" i="53"/>
  <c r="E34" i="53"/>
  <c r="C54" i="53"/>
  <c r="E54" i="53" s="1"/>
  <c r="D22" i="53"/>
  <c r="D31" i="53" s="1"/>
  <c r="D56" i="53" s="1"/>
  <c r="D63" i="53" s="1"/>
  <c r="D65" i="53" s="1"/>
  <c r="D67" i="53" s="1"/>
  <c r="E20" i="62"/>
  <c r="E41" i="62"/>
  <c r="F20" i="62"/>
  <c r="H20" i="62" s="1"/>
  <c r="F41" i="62"/>
  <c r="H41" i="62" s="1"/>
  <c r="E14" i="62"/>
  <c r="E31" i="62"/>
  <c r="C56" i="53" l="1"/>
  <c r="E31" i="53"/>
  <c r="F56" i="53"/>
  <c r="H31" i="53"/>
  <c r="C22" i="74"/>
  <c r="C63" i="53" l="1"/>
  <c r="E56" i="53"/>
  <c r="F63" i="53"/>
  <c r="H56" i="53"/>
  <c r="C14" i="69"/>
  <c r="C65" i="53" l="1"/>
  <c r="E63" i="53"/>
  <c r="H63" i="53"/>
  <c r="F65" i="53"/>
  <c r="E20" i="72"/>
  <c r="E19" i="72"/>
  <c r="E18" i="72"/>
  <c r="E17" i="72"/>
  <c r="E16" i="72"/>
  <c r="E15" i="72"/>
  <c r="E14" i="72"/>
  <c r="E13" i="72"/>
  <c r="E12" i="72"/>
  <c r="E11" i="72"/>
  <c r="E10" i="72"/>
  <c r="E9" i="72"/>
  <c r="E8" i="72"/>
  <c r="E65" i="53" l="1"/>
  <c r="C67" i="53"/>
  <c r="E67" i="53" s="1"/>
  <c r="H65" i="53"/>
  <c r="F67" i="53"/>
  <c r="H67" i="53" s="1"/>
  <c r="B2" i="62"/>
  <c r="B2" i="53" s="1"/>
  <c r="B2" i="75" s="1"/>
  <c r="B2" i="71" s="1"/>
  <c r="B2" i="52" s="1"/>
  <c r="B2" i="72" s="1"/>
  <c r="B2" i="73" s="1"/>
  <c r="B2" i="28" s="1"/>
  <c r="B2" i="69" s="1"/>
  <c r="B2" i="35" s="1"/>
  <c r="B2" i="64" s="1"/>
  <c r="B2" i="74" s="1"/>
  <c r="B2" i="36" s="1"/>
  <c r="B2" i="37" s="1"/>
  <c r="B1" i="6"/>
  <c r="B1" i="62" s="1"/>
  <c r="B1" i="53" s="1"/>
  <c r="B1" i="75" s="1"/>
  <c r="B1" i="71" s="1"/>
  <c r="B1" i="52" s="1"/>
  <c r="B1" i="72" s="1"/>
  <c r="B1" i="73" s="1"/>
  <c r="B1" i="28" s="1"/>
  <c r="B1" i="69" s="1"/>
  <c r="B1" i="35" s="1"/>
  <c r="B1" i="64" s="1"/>
  <c r="B1" i="74" s="1"/>
  <c r="B1" i="36" s="1"/>
  <c r="B1" i="37" s="1"/>
  <c r="S21" i="35" l="1"/>
  <c r="S20" i="35"/>
  <c r="S19" i="35"/>
  <c r="S18" i="35"/>
  <c r="S17" i="35"/>
  <c r="S16" i="35"/>
  <c r="S15" i="35"/>
  <c r="S14" i="35"/>
  <c r="S13" i="35"/>
  <c r="S12" i="35"/>
  <c r="S11" i="35"/>
  <c r="S10" i="35"/>
  <c r="S9" i="35"/>
  <c r="S8" i="35"/>
  <c r="S22" i="35" l="1"/>
  <c r="F21" i="72" l="1"/>
  <c r="D21" i="72"/>
  <c r="E21" i="72"/>
  <c r="C21" i="72"/>
  <c r="D22" i="35" l="1"/>
  <c r="E22" i="35"/>
  <c r="F22" i="35"/>
  <c r="G22" i="35"/>
  <c r="H22" i="35"/>
  <c r="I22" i="35"/>
  <c r="J22" i="35"/>
  <c r="K22" i="35"/>
  <c r="L22" i="35"/>
  <c r="M22" i="35"/>
  <c r="N22" i="35"/>
  <c r="O22" i="35"/>
  <c r="P22" i="35"/>
  <c r="Q22" i="35"/>
  <c r="R22" i="35"/>
  <c r="C22" i="35"/>
  <c r="G22" i="74" l="1"/>
  <c r="F22" i="74"/>
  <c r="H8" i="74"/>
  <c r="D15" i="36" l="1"/>
  <c r="V7" i="64"/>
  <c r="H9" i="74"/>
  <c r="H10" i="74"/>
  <c r="H11" i="74"/>
  <c r="H12" i="74"/>
  <c r="H13" i="74"/>
  <c r="H14" i="74"/>
  <c r="H15" i="74"/>
  <c r="H16" i="74"/>
  <c r="H17" i="74"/>
  <c r="H18" i="74"/>
  <c r="H19" i="74"/>
  <c r="H20" i="74"/>
  <c r="H21" i="74"/>
  <c r="T21" i="64" l="1"/>
  <c r="U21" i="64"/>
  <c r="V9" i="64"/>
  <c r="C6" i="71" l="1"/>
  <c r="G8" i="72" l="1"/>
  <c r="C14" i="37" l="1"/>
  <c r="C7" i="37"/>
  <c r="C21" i="37" l="1"/>
  <c r="D6" i="71"/>
  <c r="C14" i="71"/>
  <c r="D22" i="74" l="1"/>
  <c r="E22" i="74"/>
  <c r="H22" i="74"/>
  <c r="G20" i="72"/>
  <c r="G19" i="72"/>
  <c r="G18" i="72"/>
  <c r="G17" i="72"/>
  <c r="G16" i="72"/>
  <c r="G15" i="72"/>
  <c r="G14" i="72"/>
  <c r="G13" i="72"/>
  <c r="G12" i="72"/>
  <c r="G11" i="72"/>
  <c r="G10" i="72"/>
  <c r="G9" i="72"/>
  <c r="D14" i="71"/>
  <c r="G21" i="72" l="1"/>
  <c r="C5" i="73" s="1"/>
  <c r="C8" i="73" s="1"/>
  <c r="C13" i="73" s="1"/>
  <c r="C43" i="28"/>
  <c r="C31" i="28" l="1"/>
  <c r="C30" i="28" s="1"/>
  <c r="C21" i="64" l="1"/>
  <c r="D21" i="64"/>
  <c r="E21" i="64"/>
  <c r="F21" i="64"/>
  <c r="G21" i="64"/>
  <c r="H21" i="64"/>
  <c r="I21" i="64"/>
  <c r="J21" i="64"/>
  <c r="K21" i="64"/>
  <c r="L21" i="64"/>
  <c r="M21" i="64"/>
  <c r="N21" i="64"/>
  <c r="O21" i="64"/>
  <c r="P21" i="64"/>
  <c r="Q21" i="64"/>
  <c r="R21" i="64"/>
  <c r="S21" i="64"/>
  <c r="E16" i="37" l="1"/>
  <c r="E17" i="37"/>
  <c r="E18" i="37"/>
  <c r="E19" i="37"/>
  <c r="E15" i="37"/>
  <c r="E9" i="37"/>
  <c r="E10" i="37"/>
  <c r="E11" i="37"/>
  <c r="E12" i="37"/>
  <c r="E8" i="37"/>
  <c r="C15" i="36"/>
  <c r="V8" i="64"/>
  <c r="V10" i="64"/>
  <c r="V11" i="64"/>
  <c r="V12" i="64"/>
  <c r="V13" i="64"/>
  <c r="V14" i="64"/>
  <c r="V15" i="64"/>
  <c r="V16" i="64"/>
  <c r="V17" i="64"/>
  <c r="V18" i="64"/>
  <c r="V19" i="64"/>
  <c r="V20" i="64"/>
  <c r="V21" i="64" l="1"/>
  <c r="E7" i="37"/>
  <c r="E14" i="37"/>
  <c r="E21" i="37" l="1"/>
  <c r="C47" i="28"/>
  <c r="C52" i="28" s="1"/>
  <c r="C35" i="28"/>
  <c r="C41" i="28" s="1"/>
  <c r="C12" i="28"/>
  <c r="C6" i="28" l="1"/>
  <c r="C28" i="28" s="1"/>
  <c r="C46" i="69" l="1"/>
  <c r="C26" i="69"/>
</calcChain>
</file>

<file path=xl/sharedStrings.xml><?xml version="1.0" encoding="utf-8"?>
<sst xmlns="http://schemas.openxmlformats.org/spreadsheetml/2006/main" count="633" uniqueCount="424">
  <si>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</si>
  <si>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</si>
  <si>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</si>
  <si>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</si>
  <si>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</si>
  <si>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</si>
  <si>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</si>
  <si>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</si>
  <si>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</si>
  <si>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</si>
  <si>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</si>
  <si>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</si>
  <si>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</si>
  <si>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</si>
  <si>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</si>
  <si>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</si>
  <si>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</si>
  <si>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</si>
  <si>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</si>
  <si>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</si>
  <si>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</si>
  <si>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</si>
  <si>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</si>
  <si>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</si>
  <si>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</si>
  <si>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სავალუტო კურსის ცვლილებით გამოწვეული საკრედიტო რისკი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</si>
  <si>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</si>
  <si>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</si>
  <si>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</si>
  <si>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</si>
  <si>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</si>
  <si>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</si>
  <si>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</si>
  <si>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</si>
  <si>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</si>
  <si>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</si>
  <si>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</si>
  <si>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</si>
  <si>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</si>
  <si>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</si>
  <si>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</si>
  <si>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</si>
  <si>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</si>
  <si>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</si>
  <si>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</si>
  <si>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</si>
  <si>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</si>
  <si>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</si>
  <si>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</si>
  <si>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</si>
  <si>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</si>
  <si>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</si>
  <si>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</si>
  <si>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</si>
  <si>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</si>
  <si>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</si>
  <si>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</si>
  <si>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</si>
  <si>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</si>
  <si>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</si>
  <si>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</si>
  <si>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</si>
  <si>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</si>
  <si>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</si>
  <si>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</si>
  <si>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</si>
  <si>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</si>
  <si>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</si>
  <si>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</si>
  <si>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</si>
  <si>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</si>
  <si>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</si>
  <si>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</si>
  <si>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</si>
  <si>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</si>
  <si>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</si>
  <si>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რისკის პოზიციები</t>
  </si>
  <si>
    <t>სავალუტო კურსის ცვლილებით გამოწვეული საკრედიტო რისკის მიხედვით შეწონილი რისკის პოზიციები</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</si>
  <si>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</si>
  <si>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</si>
  <si>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</si>
  <si>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სხვა მოთხოვნები</t>
  </si>
  <si>
    <t>მოთხოვნები, რომელთა დაფარვის წყარო დენომინირებულია 
რისკის პოზიციისგან განსხვავებულ ვალუტაში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</si>
  <si>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</si>
  <si>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</si>
  <si>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</si>
  <si>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</si>
  <si>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</si>
  <si>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</si>
  <si>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</si>
  <si>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</si>
  <si>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</si>
  <si>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</si>
  <si>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</si>
  <si>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</si>
  <si>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</si>
  <si>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</si>
  <si>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</si>
  <si>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</si>
  <si>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</si>
  <si>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</si>
  <si>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</si>
  <si>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</si>
  <si>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</si>
  <si>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</si>
  <si>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</si>
  <si>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</si>
  <si>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</si>
  <si>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</si>
  <si>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</si>
  <si>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</si>
  <si>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</si>
  <si>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</si>
  <si>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</si>
  <si>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</si>
  <si>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</si>
  <si>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</si>
  <si>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</si>
  <si>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</si>
  <si>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</si>
  <si>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</si>
  <si>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</si>
  <si>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</si>
  <si>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</si>
  <si>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</si>
  <si>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</si>
  <si>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</si>
  <si>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</si>
  <si>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</si>
  <si>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</si>
  <si>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</si>
  <si>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</si>
  <si>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</si>
  <si>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</si>
  <si>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</si>
  <si>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</si>
  <si>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</si>
  <si>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</si>
  <si>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</si>
  <si>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</si>
  <si>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</si>
  <si>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</si>
  <si>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</si>
  <si>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</si>
  <si>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</si>
  <si>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</si>
  <si>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</si>
  <si>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</si>
  <si>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</si>
  <si>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</si>
  <si>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</si>
  <si>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</si>
  <si>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</si>
  <si>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</si>
  <si>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</si>
  <si>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</si>
  <si>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</si>
  <si>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</si>
  <si>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</si>
  <si>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</si>
  <si>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</si>
  <si>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</si>
  <si>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</si>
  <si>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</si>
  <si>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</si>
  <si>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</si>
  <si>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</si>
  <si>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</si>
  <si>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</si>
  <si>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</si>
  <si>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</si>
  <si>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</si>
  <si>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</si>
  <si>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</si>
  <si>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</si>
  <si>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</si>
  <si>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</si>
  <si>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</si>
  <si>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</si>
  <si>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</si>
  <si>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</si>
  <si>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</si>
  <si>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</si>
  <si>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</si>
  <si>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</si>
  <si>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</si>
  <si>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</si>
  <si>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</si>
  <si>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</si>
  <si>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</si>
  <si>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</si>
  <si>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</si>
  <si>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</si>
  <si>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</si>
  <si>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</si>
  <si>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</si>
  <si>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</si>
  <si>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 xml:space="preserve">პირველადი კაპიტალის კოეფიციენტი ( ≥ 8.5 %) </t>
  </si>
  <si>
    <t>საზედამხედველო კაპიტალის კოეფიციენტი ( ≥ 10.5 %)</t>
  </si>
  <si>
    <t>ბანკი:</t>
  </si>
  <si>
    <t>თარიღი:</t>
  </si>
  <si>
    <t>ბაზელ III-ზე დაფუძნებული ჩარჩოს მიხედვით</t>
  </si>
  <si>
    <t>ბაზელ 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</si>
  <si>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</si>
  <si>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</si>
  <si>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</si>
  <si>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</si>
  <si>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</si>
  <si>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</si>
  <si>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</si>
  <si>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</si>
  <si>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</si>
  <si>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</si>
  <si>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</si>
  <si>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</si>
  <si>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</si>
  <si>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</si>
  <si>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</si>
  <si>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</si>
  <si>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</si>
  <si>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</si>
  <si>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</si>
  <si>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</si>
  <si>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</si>
  <si>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</si>
  <si>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</si>
  <si>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</si>
  <si>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</si>
  <si>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</si>
  <si>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</si>
  <si>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</si>
  <si>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</si>
  <si>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</si>
  <si>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</si>
  <si>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</si>
  <si>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</si>
  <si>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</si>
  <si>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</si>
  <si>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</si>
  <si>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</si>
  <si>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უცხოური ვალუტით გამოწვეული საკრედიტო რისკის შეწონვას დაქვემდებარებული საბალანსო ელემენტები</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</si>
  <si>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</si>
  <si>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</si>
  <si>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</si>
  <si>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</si>
  <si>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</si>
  <si>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</si>
  <si>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</si>
  <si>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</si>
  <si>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</si>
  <si>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</si>
  <si>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</si>
  <si>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</si>
  <si>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</si>
  <si>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</si>
  <si>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</si>
  <si>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</si>
  <si>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</si>
  <si>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</si>
  <si>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</si>
  <si>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</si>
  <si>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</si>
  <si>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</si>
  <si>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</si>
  <si>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</si>
  <si>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პირველადი კაპიტალის კოეფიციენტი ( ≥ 6.4 %)</t>
  </si>
  <si>
    <t>საზედამხედველო კაპიტალის კოეფიციენტი ( ≥ 9.6 %)</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</si>
  <si>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</si>
  <si>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</si>
  <si>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</si>
  <si>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</si>
  <si>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</si>
  <si>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</si>
  <si>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</si>
  <si>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</si>
  <si>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</si>
  <si>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</si>
  <si>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</si>
  <si>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e = c + d</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</si>
  <si>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</si>
  <si>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</si>
  <si>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</si>
  <si>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</si>
  <si>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</si>
  <si>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 xml:space="preserve">საკრედიტო რისკით შეწონვას დაქვემდებარებული საბალანსო ელემენტები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</si>
  <si>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</si>
  <si>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</si>
  <si>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</si>
  <si>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</si>
  <si>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</si>
  <si>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</si>
  <si>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</si>
  <si>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</si>
  <si>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</si>
  <si>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NN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</si>
  <si>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</si>
  <si>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</si>
  <si>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</si>
  <si>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</si>
  <si>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</si>
  <si>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</si>
  <si>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</si>
  <si>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</si>
  <si>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</si>
  <si>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</si>
  <si>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</si>
  <si>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</si>
  <si>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</si>
  <si>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</si>
  <si>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</si>
  <si>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</si>
  <si>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</si>
  <si>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</si>
  <si>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</si>
  <si>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</si>
  <si>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</si>
  <si>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</si>
  <si>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</si>
  <si>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</si>
  <si>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</si>
  <si>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</si>
  <si>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</si>
  <si>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</si>
  <si>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</si>
  <si>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</si>
  <si>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</si>
  <si>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</si>
  <si>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</si>
  <si>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</si>
  <si>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</si>
  <si>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</si>
  <si>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</si>
  <si>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</si>
  <si>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</si>
  <si>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</si>
  <si>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</si>
  <si>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</si>
  <si>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</si>
  <si>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</si>
  <si>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</si>
  <si>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</si>
  <si>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</si>
  <si>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</si>
  <si>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</si>
  <si>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</si>
  <si>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</si>
  <si>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</si>
  <si>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</si>
  <si>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</si>
  <si>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</si>
  <si>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</si>
  <si>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</si>
  <si>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</si>
  <si>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</si>
  <si>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</si>
  <si>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</si>
  <si>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</si>
  <si>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</si>
  <si>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</si>
  <si>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</si>
  <si>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14</t>
  </si>
  <si>
    <t>ცხრილი 15</t>
  </si>
  <si>
    <t>რისკის მიხედვით შეწონილი რისკის პოზიციები (ბაზელ III-ზე დაფუძნებული ჩარჩოს მიხედვით)</t>
  </si>
  <si>
    <t>რისკის მიხედვით შეწონილი რისკის პოზიციები (ბაზელ I-ზე დაფუძნებული ჩარჩოს მიხედვით)</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</si>
  <si>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</si>
  <si>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</si>
  <si>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</si>
  <si>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</si>
  <si>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</si>
  <si>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</si>
  <si>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</si>
  <si>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</si>
  <si>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</si>
  <si>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</si>
  <si>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</si>
  <si>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</si>
  <si>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</si>
  <si>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</si>
  <si>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</si>
  <si>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</si>
  <si>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</si>
  <si>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</si>
  <si>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</si>
  <si>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</si>
  <si>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</si>
  <si>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</si>
  <si>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</si>
  <si>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</si>
  <si>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</si>
  <si>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</si>
  <si>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</si>
  <si>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</si>
  <si>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</si>
  <si>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</si>
  <si>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</si>
  <si>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</si>
  <si>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სს სილქ როუდ ბანკი</t>
  </si>
  <si>
    <t>ვ.კენკიშვილი</t>
  </si>
  <si>
    <t>ა.ძნელაძე</t>
  </si>
  <si>
    <t>www.silkroadbank.ge</t>
  </si>
  <si>
    <t>1Q 2017</t>
  </si>
  <si>
    <t>2Q 2017</t>
  </si>
  <si>
    <t>4Q 2016</t>
  </si>
  <si>
    <t>3Q 2016</t>
  </si>
  <si>
    <t>ვასილ კენკიშვილი</t>
  </si>
  <si>
    <t>დევიდ ფრანც ბორგერი, გერმანია</t>
  </si>
  <si>
    <t>გიორგი მარრი</t>
  </si>
  <si>
    <t>მამუკა შურღაია</t>
  </si>
  <si>
    <t>ალექსანდრე ძნელაძე</t>
  </si>
  <si>
    <t>ნათია მერაბიშვილი</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</si>
  <si>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</si>
  <si>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</si>
  <si>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</si>
  <si>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</si>
  <si>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</si>
  <si>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</si>
  <si>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ცხრილი 9 (Capital), N2</t>
  </si>
  <si>
    <t>ცხრილი 9 (Capital), N6</t>
  </si>
  <si>
    <t>ცხრილი 9 (Capital), N5</t>
  </si>
  <si>
    <r>
      <t xml:space="preserve">ძირითადი პირველადი კაპიტალის კოეფიციენტი ( </t>
    </r>
    <r>
      <rPr>
        <sz val="11"/>
        <color theme="1"/>
        <rFont val="Calibri"/>
        <family val="2"/>
      </rPr>
      <t>≥</t>
    </r>
    <r>
      <rPr>
        <sz val="11"/>
        <color theme="1"/>
        <rFont val="Calibri"/>
        <family val="2"/>
        <scheme val="minor"/>
      </rPr>
      <t xml:space="preserve"> 7.0 %)</t>
    </r>
  </si>
  <si>
    <t>X</t>
  </si>
  <si>
    <t>3Q 2017</t>
  </si>
  <si>
    <t>მინუს: სხვა აქტივების შესაძლო დანაკარგების რეზერვი</t>
  </si>
  <si>
    <t>მათ შორის სხვა აქტივების შესაძლო დანაკარგების საერთო რეზერვი</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</si>
</sst>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sz val="9"/>
      <color theme="1"/>
      <name val="Calibri"/>
      <family val="2"/>
      <scheme val="minor"/>
    </font>
    <font>
      <sz val="10"/>
      <color theme="1"/>
      <name val="Calibri"/>
      <family val="2"/>
      <scheme val="minor"/>
    </font>
    <font>
      <b/>
      <sz val="11"/>
      <name val="Sylfaen"/>
      <family val="1"/>
    </font>
    <font>
      <sz val="10"/>
      <color theme="1"/>
      <name val="Sylfaen"/>
      <family val="1"/>
    </font>
    <font>
      <sz val="11"/>
      <color theme="1"/>
      <name val="Calibri"/>
      <family val="2"/>
      <scheme val="minor"/>
    </font>
    <font>
      <sz val="10"/>
      <name val="Calibri"/>
      <family val="2"/>
      <scheme val="minor"/>
    </font>
    <font>
      <sz val="10"/>
      <name val="Sylfaen"/>
      <family val="1"/>
    </font>
    <font>
      <b/>
      <i/>
      <sz val="10"/>
      <color theme="1"/>
      <name val="Sylfaen"/>
      <family val="1"/>
    </font>
    <font>
      <u/>
      <sz val="10"/>
      <color indexed="12"/>
      <name val="Arial"/>
      <family val="2"/>
    </font>
    <font>
      <sz val="10"/>
      <name val="Times New Roman"/>
      <family val="1"/>
    </font>
    <font>
      <sz val="10"/>
      <name val="Sylfaen"/>
      <family val="1"/>
    </font>
    <font>
      <sz val="10"/>
      <name val="Calibri"/>
      <family val="2"/>
      <scheme val="minor"/>
    </font>
    <font>
      <sz val="10"/>
      <color theme="1"/>
      <name val="Calibri"/>
      <family val="2"/>
      <scheme val="minor"/>
    </font>
    <font>
      <sz val="11"/>
      <color theme="1"/>
      <name val="Calibri"/>
      <family val="2"/>
      <scheme val="minor"/>
    </font>
    <font>
      <b/>
      <sz val="10"/>
      <name val="Sylfaen"/>
      <family val="1"/>
    </font>
    <font>
      <b/>
      <sz val="10"/>
      <name val="Calibri"/>
      <family val="2"/>
      <scheme val="minor"/>
    </font>
    <font>
      <b/>
      <sz val="10"/>
      <color theme="1"/>
      <name val="Calibri"/>
      <family val="2"/>
      <scheme val="minor"/>
    </font>
    <font>
      <b/>
      <i/>
      <sz val="10"/>
      <name val="Calibri"/>
      <family val="2"/>
      <scheme val="minor"/>
    </font>
    <font>
      <sz val="11"/>
      <color theme="1"/>
      <name val="Calibri"/>
      <family val="2"/>
    </font>
    <font>
      <sz val="10"/>
      <color rgb="FF333333"/>
      <name val="Sylfaen"/>
      <family val="1"/>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8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theme="6" tint="-0.499984740745262"/>
      </right>
      <top/>
      <bottom/>
      <diagonal/>
    </border>
  </borders>
  <cellStyleXfs count="2096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9"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41" fillId="65" borderId="44" applyNumberFormat="0" applyAlignment="0" applyProtection="0"/>
    <xf numFmtId="0" fontId="42" fillId="10" borderId="39"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0" fontId="41"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0" fontId="42" fillId="10" borderId="39"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0" fontId="41"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33" applyNumberFormat="0" applyAlignment="0" applyProtection="0">
      <alignment horizontal="left" vertical="center"/>
    </xf>
    <xf numFmtId="0" fontId="54" fillId="0" borderId="33" applyNumberFormat="0" applyAlignment="0" applyProtection="0">
      <alignment horizontal="left" vertical="center"/>
    </xf>
    <xf numFmtId="168" fontId="54" fillId="0" borderId="33"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6" applyNumberFormat="0" applyFill="0" applyAlignment="0" applyProtection="0"/>
    <xf numFmtId="169" fontId="55" fillId="0" borderId="46" applyNumberFormat="0" applyFill="0" applyAlignment="0" applyProtection="0"/>
    <xf numFmtId="0"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0" fontId="55" fillId="0" borderId="46" applyNumberFormat="0" applyFill="0" applyAlignment="0" applyProtection="0"/>
    <xf numFmtId="0" fontId="56" fillId="0" borderId="47" applyNumberFormat="0" applyFill="0" applyAlignment="0" applyProtection="0"/>
    <xf numFmtId="169" fontId="56" fillId="0" borderId="47" applyNumberFormat="0" applyFill="0" applyAlignment="0" applyProtection="0"/>
    <xf numFmtId="0"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0" fontId="56" fillId="0" borderId="47" applyNumberFormat="0" applyFill="0" applyAlignment="0" applyProtection="0"/>
    <xf numFmtId="0" fontId="57" fillId="0" borderId="48" applyNumberFormat="0" applyFill="0" applyAlignment="0" applyProtection="0"/>
    <xf numFmtId="169"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9"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0" fontId="66" fillId="43" borderId="43"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9" applyNumberFormat="0" applyFill="0" applyAlignment="0" applyProtection="0"/>
    <xf numFmtId="0" fontId="70" fillId="0" borderId="38"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0" fontId="69" fillId="0" borderId="49"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0" fontId="69"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50"/>
    <xf numFmtId="169" fontId="26" fillId="0" borderId="50"/>
    <xf numFmtId="168" fontId="26"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168"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168" fontId="2" fillId="0" borderId="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169"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9"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9"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25" fillId="0" borderId="54"/>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44" fontId="1" fillId="0" borderId="0" applyFont="0" applyFill="0" applyBorder="0" applyAlignment="0" applyProtection="0"/>
  </cellStyleXfs>
  <cellXfs count="466">
    <xf numFmtId="0" fontId="0" fillId="0" borderId="0" xfId="0"/>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9" fillId="0" borderId="18"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1" xfId="0" applyFont="1" applyBorder="1" applyAlignment="1">
      <alignment vertical="center"/>
    </xf>
    <xf numFmtId="0" fontId="9" fillId="0" borderId="24"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3"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6" fillId="0" borderId="0" xfId="0" applyFont="1" applyFill="1" applyBorder="1" applyProtection="1">
      <protection locked="0"/>
    </xf>
    <xf numFmtId="0" fontId="10" fillId="0" borderId="18" xfId="0" applyFont="1" applyFill="1" applyBorder="1" applyAlignment="1" applyProtection="1">
      <alignment horizontal="center" vertical="center"/>
    </xf>
    <xf numFmtId="0" fontId="9" fillId="0" borderId="19" xfId="0" applyFont="1" applyFill="1" applyBorder="1" applyProtection="1"/>
    <xf numFmtId="0" fontId="9" fillId="0" borderId="21"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4" xfId="0" applyFont="1" applyFill="1" applyBorder="1" applyAlignment="1" applyProtection="1">
      <alignment horizontal="left" indent="1"/>
    </xf>
    <xf numFmtId="0" fontId="10" fillId="0" borderId="27" xfId="0" applyFont="1" applyFill="1" applyBorder="1" applyAlignment="1" applyProtection="1"/>
    <xf numFmtId="0" fontId="17" fillId="0" borderId="0" xfId="0" applyFont="1" applyAlignment="1">
      <alignment vertical="center"/>
    </xf>
    <xf numFmtId="0" fontId="9" fillId="0" borderId="0" xfId="0" applyFont="1" applyFill="1" applyBorder="1"/>
    <xf numFmtId="0" fontId="16" fillId="0" borderId="0" xfId="0" applyFont="1" applyFill="1"/>
    <xf numFmtId="0" fontId="18" fillId="0" borderId="3" xfId="0"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left" indent="1"/>
    </xf>
    <xf numFmtId="0" fontId="19" fillId="0" borderId="3" xfId="0" applyFont="1" applyFill="1" applyBorder="1" applyAlignment="1">
      <alignment horizontal="center"/>
    </xf>
    <xf numFmtId="38" fontId="18" fillId="0" borderId="3" xfId="0" applyNumberFormat="1" applyFont="1" applyFill="1" applyBorder="1" applyAlignment="1" applyProtection="1">
      <alignment horizontal="right"/>
      <protection locked="0"/>
    </xf>
    <xf numFmtId="0" fontId="18" fillId="0" borderId="3" xfId="0" applyFont="1" applyFill="1" applyBorder="1" applyAlignment="1">
      <alignment horizontal="left" wrapText="1" indent="1"/>
    </xf>
    <xf numFmtId="0" fontId="18" fillId="0" borderId="3" xfId="0" applyFont="1" applyFill="1" applyBorder="1" applyAlignment="1">
      <alignment horizontal="left" wrapText="1" indent="2"/>
    </xf>
    <xf numFmtId="0" fontId="19" fillId="0" borderId="3" xfId="0" applyFont="1" applyFill="1" applyBorder="1" applyAlignment="1"/>
    <xf numFmtId="0" fontId="19" fillId="0" borderId="3" xfId="0" applyFont="1" applyFill="1" applyBorder="1" applyAlignment="1">
      <alignment horizontal="left"/>
    </xf>
    <xf numFmtId="0" fontId="19" fillId="0" borderId="3" xfId="0" applyFont="1" applyFill="1" applyBorder="1" applyAlignment="1">
      <alignment horizontal="left" indent="1"/>
    </xf>
    <xf numFmtId="0" fontId="19" fillId="0" borderId="3" xfId="0" applyFont="1" applyFill="1" applyBorder="1" applyAlignment="1">
      <alignment horizontal="center" vertical="center" wrapText="1"/>
    </xf>
    <xf numFmtId="0" fontId="6" fillId="0" borderId="0" xfId="0" applyFont="1" applyAlignment="1">
      <alignment horizontal="center"/>
    </xf>
    <xf numFmtId="0" fontId="20" fillId="0" borderId="3" xfId="0" applyFont="1" applyBorder="1" applyAlignment="1">
      <alignment vertical="center" wrapText="1"/>
    </xf>
    <xf numFmtId="14" fontId="7" fillId="3" borderId="3" xfId="8" quotePrefix="1" applyNumberFormat="1" applyFont="1" applyFill="1" applyBorder="1" applyAlignment="1" applyProtection="1">
      <alignment horizontal="left" vertical="center" wrapText="1" indent="2"/>
      <protection locked="0"/>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10" fillId="0" borderId="0" xfId="0" applyFont="1" applyFill="1" applyBorder="1" applyAlignment="1">
      <alignment horizontal="center" wrapText="1"/>
    </xf>
    <xf numFmtId="0" fontId="9" fillId="0" borderId="23" xfId="0" applyFont="1" applyBorder="1" applyAlignment="1"/>
    <xf numFmtId="0" fontId="13" fillId="0" borderId="8" xfId="0" applyFont="1" applyBorder="1" applyAlignment="1">
      <alignment wrapText="1"/>
    </xf>
    <xf numFmtId="0" fontId="4" fillId="0" borderId="23" xfId="0" applyFont="1" applyBorder="1" applyAlignment="1"/>
    <xf numFmtId="0" fontId="13" fillId="0" borderId="27" xfId="0" applyFont="1" applyBorder="1" applyAlignment="1">
      <alignment wrapText="1"/>
    </xf>
    <xf numFmtId="0" fontId="4" fillId="0" borderId="42" xfId="0" applyFont="1" applyBorder="1" applyAlignment="1"/>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3" fillId="0" borderId="35" xfId="0" applyFont="1" applyBorder="1" applyAlignment="1">
      <alignment wrapText="1"/>
    </xf>
    <xf numFmtId="0" fontId="23" fillId="0" borderId="11" xfId="0" applyFont="1" applyBorder="1" applyAlignment="1">
      <alignment wrapText="1"/>
    </xf>
    <xf numFmtId="0" fontId="17" fillId="0" borderId="11" xfId="0" applyFont="1" applyBorder="1" applyAlignment="1">
      <alignment wrapText="1"/>
    </xf>
    <xf numFmtId="0" fontId="17" fillId="0" borderId="11" xfId="0" applyFont="1" applyBorder="1" applyAlignment="1">
      <alignment horizontal="right" wrapText="1"/>
    </xf>
    <xf numFmtId="0" fontId="23" fillId="0" borderId="12" xfId="0" applyFont="1" applyBorder="1" applyAlignment="1">
      <alignment wrapText="1"/>
    </xf>
    <xf numFmtId="0" fontId="17" fillId="0" borderId="12" xfId="0" applyFont="1" applyBorder="1" applyAlignment="1">
      <alignment horizontal="right" wrapText="1"/>
    </xf>
    <xf numFmtId="0" fontId="22" fillId="36" borderId="15" xfId="0" applyFont="1" applyFill="1" applyBorder="1" applyAlignment="1">
      <alignment wrapText="1"/>
    </xf>
    <xf numFmtId="0" fontId="4" fillId="0" borderId="21"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1"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0" fontId="4" fillId="0" borderId="18" xfId="0" applyFont="1" applyBorder="1"/>
    <xf numFmtId="0" fontId="4" fillId="0" borderId="20" xfId="0" applyFont="1" applyBorder="1"/>
    <xf numFmtId="0" fontId="7" fillId="3" borderId="24" xfId="9" applyFont="1" applyFill="1" applyBorder="1" applyAlignment="1" applyProtection="1">
      <alignment horizontal="left" vertical="center"/>
      <protection locked="0"/>
    </xf>
    <xf numFmtId="0" fontId="15" fillId="3" borderId="26" xfId="16" applyFont="1" applyFill="1" applyBorder="1" applyAlignment="1" applyProtection="1">
      <protection locked="0"/>
    </xf>
    <xf numFmtId="0" fontId="4" fillId="0" borderId="0" xfId="0" applyFont="1" applyFill="1" applyBorder="1" applyAlignment="1">
      <alignment wrapText="1"/>
    </xf>
    <xf numFmtId="0" fontId="15" fillId="0" borderId="0" xfId="8" applyFont="1" applyFill="1" applyBorder="1" applyAlignment="1" applyProtection="1">
      <protection locked="0"/>
    </xf>
    <xf numFmtId="0" fontId="7" fillId="0" borderId="0" xfId="5" applyFont="1" applyFill="1" applyProtection="1">
      <protection locked="0"/>
    </xf>
    <xf numFmtId="0" fontId="15" fillId="3" borderId="3" xfId="15" applyFont="1" applyFill="1" applyBorder="1" applyAlignment="1" applyProtection="1">
      <alignment horizontal="center" vertical="center"/>
      <protection locked="0"/>
    </xf>
    <xf numFmtId="0" fontId="4" fillId="3" borderId="3" xfId="15" applyFont="1" applyFill="1" applyBorder="1" applyAlignment="1" applyProtection="1">
      <alignment horizontal="center" vertical="center" wrapText="1"/>
      <protection locked="0"/>
    </xf>
    <xf numFmtId="3" fontId="7" fillId="3" borderId="3" xfId="16" applyNumberFormat="1" applyFont="1" applyFill="1" applyBorder="1" applyAlignment="1" applyProtection="1">
      <alignment horizontal="left" wrapText="1"/>
      <protection locked="0"/>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11" applyFont="1" applyFill="1" applyBorder="1" applyAlignment="1" applyProtection="1">
      <alignment vertical="center"/>
    </xf>
    <xf numFmtId="0" fontId="4" fillId="0" borderId="21" xfId="0" applyFont="1" applyBorder="1" applyAlignment="1">
      <alignment vertical="center"/>
    </xf>
    <xf numFmtId="0" fontId="18" fillId="0" borderId="18" xfId="0" applyFont="1" applyFill="1" applyBorder="1" applyAlignment="1">
      <alignment horizontal="left" vertical="center" indent="1"/>
    </xf>
    <xf numFmtId="0" fontId="18" fillId="0" borderId="19" xfId="0" applyFont="1" applyFill="1" applyBorder="1" applyAlignment="1">
      <alignment horizontal="left" vertical="center"/>
    </xf>
    <xf numFmtId="0" fontId="18" fillId="0" borderId="21" xfId="0" applyFont="1" applyFill="1" applyBorder="1" applyAlignment="1">
      <alignment horizontal="left" vertical="center" indent="1"/>
    </xf>
    <xf numFmtId="0" fontId="18" fillId="0" borderId="22" xfId="0" applyFont="1" applyFill="1" applyBorder="1" applyAlignment="1">
      <alignment horizontal="center" vertical="center" wrapText="1"/>
    </xf>
    <xf numFmtId="0" fontId="18" fillId="0" borderId="21" xfId="0" applyFont="1" applyFill="1" applyBorder="1" applyAlignment="1">
      <alignment horizontal="left" indent="1"/>
    </xf>
    <xf numFmtId="38" fontId="18" fillId="0" borderId="22" xfId="0" applyNumberFormat="1" applyFont="1" applyFill="1" applyBorder="1" applyAlignment="1" applyProtection="1">
      <alignment horizontal="right"/>
      <protection locked="0"/>
    </xf>
    <xf numFmtId="0" fontId="18" fillId="0" borderId="24" xfId="0" applyFont="1" applyFill="1" applyBorder="1" applyAlignment="1">
      <alignment horizontal="left" vertical="center" indent="1"/>
    </xf>
    <xf numFmtId="0" fontId="19" fillId="0" borderId="25" xfId="0" applyFont="1" applyFill="1" applyBorder="1" applyAlignment="1"/>
    <xf numFmtId="0" fontId="4" fillId="0" borderId="59" xfId="0" applyFont="1" applyBorder="1"/>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vertical="center" wrapText="1"/>
    </xf>
    <xf numFmtId="0" fontId="4" fillId="0" borderId="60" xfId="0" applyFont="1" applyBorder="1"/>
    <xf numFmtId="0" fontId="7" fillId="0" borderId="18"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0" xfId="2"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1" xfId="9" applyFont="1" applyFill="1" applyBorder="1" applyAlignment="1" applyProtection="1">
      <alignment horizontal="center" vertical="center" wrapText="1"/>
      <protection locked="0"/>
    </xf>
    <xf numFmtId="0" fontId="7" fillId="0" borderId="24" xfId="9" applyFont="1" applyFill="1" applyBorder="1" applyAlignment="1" applyProtection="1">
      <alignment horizontal="center" vertical="center" wrapText="1"/>
      <protection locked="0"/>
    </xf>
    <xf numFmtId="0" fontId="15" fillId="36" borderId="25" xfId="13" applyFont="1" applyFill="1" applyBorder="1" applyAlignment="1" applyProtection="1">
      <alignment vertical="center" wrapText="1"/>
      <protection locked="0"/>
    </xf>
    <xf numFmtId="0" fontId="23" fillId="0" borderId="21" xfId="0" applyFont="1" applyBorder="1" applyAlignment="1">
      <alignment horizontal="center"/>
    </xf>
    <xf numFmtId="167" fontId="23" fillId="0" borderId="68" xfId="0" applyNumberFormat="1" applyFont="1" applyBorder="1" applyAlignment="1">
      <alignment horizontal="center"/>
    </xf>
    <xf numFmtId="167" fontId="23" fillId="0" borderId="66" xfId="0" applyNumberFormat="1" applyFont="1" applyBorder="1" applyAlignment="1">
      <alignment horizontal="center"/>
    </xf>
    <xf numFmtId="167" fontId="17" fillId="0" borderId="66" xfId="0" applyNumberFormat="1" applyFont="1" applyBorder="1" applyAlignment="1">
      <alignment horizontal="center"/>
    </xf>
    <xf numFmtId="167" fontId="23" fillId="0" borderId="69" xfId="0" applyNumberFormat="1" applyFont="1" applyBorder="1" applyAlignment="1">
      <alignment horizontal="center"/>
    </xf>
    <xf numFmtId="167" fontId="22" fillId="36" borderId="61" xfId="0" applyNumberFormat="1" applyFont="1" applyFill="1" applyBorder="1" applyAlignment="1">
      <alignment horizontal="center"/>
    </xf>
    <xf numFmtId="167" fontId="23" fillId="0" borderId="65" xfId="0" applyNumberFormat="1" applyFont="1" applyBorder="1" applyAlignment="1">
      <alignment horizontal="center"/>
    </xf>
    <xf numFmtId="0" fontId="23" fillId="0" borderId="24" xfId="0" applyFont="1" applyBorder="1" applyAlignment="1">
      <alignment horizontal="center"/>
    </xf>
    <xf numFmtId="0" fontId="22" fillId="36" borderId="62" xfId="0" applyFont="1" applyFill="1" applyBorder="1" applyAlignment="1">
      <alignment wrapText="1"/>
    </xf>
    <xf numFmtId="167" fontId="22"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19" xfId="0" applyFont="1" applyBorder="1"/>
    <xf numFmtId="0" fontId="4" fillId="0" borderId="24" xfId="0" applyFont="1" applyBorder="1"/>
    <xf numFmtId="0" fontId="7" fillId="3" borderId="22" xfId="13" applyFont="1" applyFill="1" applyBorder="1" applyAlignment="1" applyProtection="1">
      <alignment horizontal="left" vertical="center"/>
      <protection locked="0"/>
    </xf>
    <xf numFmtId="0" fontId="12" fillId="0" borderId="0" xfId="0" applyFont="1" applyAlignment="1"/>
    <xf numFmtId="0" fontId="7" fillId="3" borderId="21" xfId="5" applyFont="1" applyFill="1" applyBorder="1" applyAlignment="1" applyProtection="1">
      <alignment horizontal="right" vertical="center"/>
      <protection locked="0"/>
    </xf>
    <xf numFmtId="0" fontId="15" fillId="3" borderId="25" xfId="16" applyFont="1" applyFill="1" applyBorder="1" applyAlignment="1" applyProtection="1">
      <protection locked="0"/>
    </xf>
    <xf numFmtId="0" fontId="4" fillId="0" borderId="19" xfId="0" applyFont="1" applyBorder="1" applyAlignment="1">
      <alignment wrapText="1"/>
    </xf>
    <xf numFmtId="0" fontId="4" fillId="0" borderId="20" xfId="0" applyFont="1" applyBorder="1" applyAlignment="1">
      <alignment wrapText="1"/>
    </xf>
    <xf numFmtId="0" fontId="6" fillId="0" borderId="25" xfId="0" applyFont="1" applyBorder="1"/>
    <xf numFmtId="0" fontId="15" fillId="0" borderId="59" xfId="8" applyFont="1" applyFill="1" applyBorder="1" applyAlignment="1" applyProtection="1">
      <protection locked="0"/>
    </xf>
    <xf numFmtId="0" fontId="7" fillId="0" borderId="20" xfId="5" applyFont="1" applyFill="1" applyBorder="1" applyAlignment="1" applyProtection="1">
      <alignment horizontal="center"/>
      <protection locked="0"/>
    </xf>
    <xf numFmtId="0" fontId="7" fillId="3" borderId="21" xfId="15" applyFont="1" applyFill="1" applyBorder="1" applyAlignment="1" applyProtection="1">
      <alignment horizontal="left" vertical="center"/>
      <protection locked="0"/>
    </xf>
    <xf numFmtId="0" fontId="7" fillId="3" borderId="22" xfId="5" applyFont="1" applyFill="1" applyBorder="1" applyAlignment="1" applyProtection="1">
      <alignment horizontal="center" vertical="center" wrapText="1"/>
      <protection locked="0"/>
    </xf>
    <xf numFmtId="0" fontId="7" fillId="3" borderId="21" xfId="9" applyFont="1" applyFill="1" applyBorder="1" applyAlignment="1" applyProtection="1">
      <alignment horizontal="right" vertical="center"/>
      <protection locked="0"/>
    </xf>
    <xf numFmtId="0" fontId="7" fillId="3" borderId="24" xfId="9" applyFont="1" applyFill="1" applyBorder="1" applyAlignment="1" applyProtection="1">
      <alignment horizontal="right" vertical="center"/>
      <protection locked="0"/>
    </xf>
    <xf numFmtId="0" fontId="9" fillId="3" borderId="21" xfId="5" applyFont="1" applyFill="1" applyBorder="1" applyAlignment="1" applyProtection="1">
      <alignment horizontal="left" vertical="center"/>
      <protection locked="0"/>
    </xf>
    <xf numFmtId="0" fontId="9" fillId="3" borderId="22" xfId="13" applyFont="1" applyFill="1" applyBorder="1" applyAlignment="1" applyProtection="1">
      <alignment horizontal="center" vertical="center" wrapText="1"/>
      <protection locked="0"/>
    </xf>
    <xf numFmtId="0" fontId="9" fillId="3" borderId="21" xfId="5" applyFont="1" applyFill="1" applyBorder="1" applyAlignment="1" applyProtection="1">
      <alignment horizontal="right" vertical="center"/>
      <protection locked="0"/>
    </xf>
    <xf numFmtId="3" fontId="9" fillId="36" borderId="22" xfId="5" applyNumberFormat="1" applyFont="1" applyFill="1" applyBorder="1" applyProtection="1">
      <protection locked="0"/>
    </xf>
    <xf numFmtId="0" fontId="9" fillId="3" borderId="24" xfId="9" applyFont="1" applyFill="1" applyBorder="1" applyAlignment="1" applyProtection="1">
      <alignment horizontal="right" vertical="center"/>
      <protection locked="0"/>
    </xf>
    <xf numFmtId="0" fontId="10" fillId="3" borderId="25" xfId="16" applyFont="1" applyFill="1" applyBorder="1" applyAlignment="1" applyProtection="1">
      <protection locked="0"/>
    </xf>
    <xf numFmtId="3" fontId="10" fillId="36" borderId="25" xfId="16" applyNumberFormat="1" applyFont="1" applyFill="1" applyBorder="1" applyAlignment="1" applyProtection="1">
      <protection locked="0"/>
    </xf>
    <xf numFmtId="164" fontId="10" fillId="36" borderId="26"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2" xfId="0" applyFont="1" applyBorder="1" applyAlignment="1">
      <alignment horizontal="center" vertical="center"/>
    </xf>
    <xf numFmtId="14" fontId="7" fillId="3" borderId="3" xfId="8" quotePrefix="1" applyNumberFormat="1" applyFont="1" applyFill="1" applyBorder="1" applyAlignment="1" applyProtection="1">
      <alignment horizontal="left" vertical="center" wrapText="1" indent="3"/>
      <protection locked="0"/>
    </xf>
    <xf numFmtId="0" fontId="20" fillId="0" borderId="3" xfId="0" applyFont="1" applyFill="1" applyBorder="1" applyAlignment="1">
      <alignment horizontal="left" vertical="center" wrapText="1" indent="2"/>
    </xf>
    <xf numFmtId="0" fontId="4" fillId="0" borderId="7" xfId="0" applyFont="1" applyFill="1" applyBorder="1" applyAlignment="1">
      <alignment horizontal="center" vertical="center" wrapText="1"/>
    </xf>
    <xf numFmtId="0" fontId="102" fillId="0" borderId="3" xfId="0" applyFont="1" applyBorder="1"/>
    <xf numFmtId="0" fontId="0" fillId="0" borderId="0" xfId="0" applyAlignment="1"/>
    <xf numFmtId="0" fontId="15" fillId="0" borderId="19" xfId="11" applyFont="1" applyFill="1" applyBorder="1" applyAlignment="1" applyProtection="1">
      <alignment horizontal="center" vertical="center"/>
    </xf>
    <xf numFmtId="0" fontId="4" fillId="0" borderId="58" xfId="0" applyFont="1" applyFill="1" applyBorder="1" applyAlignment="1">
      <alignment horizontal="center" vertical="center" wrapText="1"/>
    </xf>
    <xf numFmtId="0" fontId="9" fillId="0" borderId="0" xfId="11" applyFont="1" applyFill="1" applyBorder="1" applyAlignment="1" applyProtection="1">
      <alignment horizontal="left"/>
    </xf>
    <xf numFmtId="0" fontId="16" fillId="0" borderId="0" xfId="11" applyFont="1" applyFill="1" applyBorder="1" applyAlignment="1" applyProtection="1">
      <alignment horizontal="right"/>
    </xf>
    <xf numFmtId="0" fontId="0" fillId="0" borderId="18"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4"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6"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6" fillId="0" borderId="0" xfId="0" applyFont="1" applyFill="1" applyAlignment="1">
      <alignment horizontal="center"/>
    </xf>
    <xf numFmtId="0" fontId="4" fillId="0" borderId="21"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6" fillId="0" borderId="10" xfId="0" applyFont="1" applyFill="1" applyBorder="1" applyAlignment="1" applyProtection="1">
      <alignment horizontal="left" vertical="center" indent="1"/>
      <protection locked="0"/>
    </xf>
    <xf numFmtId="0" fontId="16" fillId="0" borderId="10" xfId="0" applyFont="1" applyFill="1" applyBorder="1" applyAlignment="1" applyProtection="1">
      <alignment horizontal="left" vertical="center"/>
      <protection locked="0"/>
    </xf>
    <xf numFmtId="0" fontId="4" fillId="0" borderId="24" xfId="0" applyFont="1" applyFill="1" applyBorder="1" applyAlignment="1">
      <alignment horizontal="center" vertical="center"/>
    </xf>
    <xf numFmtId="0" fontId="15" fillId="0" borderId="28" xfId="0" applyNumberFormat="1" applyFont="1" applyFill="1" applyBorder="1" applyAlignment="1">
      <alignment vertical="center" wrapText="1"/>
    </xf>
    <xf numFmtId="0" fontId="9" fillId="0" borderId="0" xfId="0" applyFont="1" applyBorder="1" applyAlignment="1">
      <alignment horizontal="left" wrapText="1"/>
    </xf>
    <xf numFmtId="0" fontId="4" fillId="0" borderId="10" xfId="0" applyFont="1" applyBorder="1" applyAlignment="1">
      <alignment vertical="center" wrapText="1"/>
    </xf>
    <xf numFmtId="0" fontId="14" fillId="0" borderId="10" xfId="0" applyFont="1" applyBorder="1" applyAlignment="1">
      <alignment vertical="center" wrapText="1"/>
    </xf>
    <xf numFmtId="0" fontId="0" fillId="0" borderId="3" xfId="0" applyBorder="1"/>
    <xf numFmtId="0" fontId="7" fillId="0" borderId="7" xfId="11" applyFont="1" applyFill="1" applyBorder="1" applyAlignment="1" applyProtection="1">
      <alignment vertical="center"/>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6" fillId="36" borderId="28" xfId="0" applyFont="1" applyFill="1" applyBorder="1" applyAlignment="1">
      <alignment vertical="center" wrapText="1"/>
    </xf>
    <xf numFmtId="0" fontId="0" fillId="0" borderId="28" xfId="0" applyBorder="1"/>
    <xf numFmtId="0" fontId="15" fillId="0" borderId="20" xfId="11" applyFont="1" applyFill="1" applyBorder="1" applyAlignment="1" applyProtection="1">
      <alignment horizontal="center" vertical="center"/>
    </xf>
    <xf numFmtId="167" fontId="16" fillId="76" borderId="66" xfId="0" applyNumberFormat="1" applyFont="1" applyFill="1" applyBorder="1" applyAlignment="1">
      <alignment horizontal="center"/>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2"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2" xfId="0" applyNumberFormat="1" applyFont="1" applyFill="1" applyBorder="1" applyAlignment="1" applyProtection="1">
      <alignment horizontal="right"/>
    </xf>
    <xf numFmtId="193" fontId="9" fillId="36" borderId="25" xfId="7"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18" fillId="0" borderId="3" xfId="0" applyNumberFormat="1" applyFont="1" applyFill="1" applyBorder="1" applyAlignment="1" applyProtection="1">
      <alignment horizontal="right"/>
      <protection locked="0"/>
    </xf>
    <xf numFmtId="193" fontId="9" fillId="36" borderId="22" xfId="7" applyNumberFormat="1" applyFont="1" applyFill="1" applyBorder="1" applyAlignment="1" applyProtection="1">
      <alignment horizontal="right"/>
    </xf>
    <xf numFmtId="193" fontId="18" fillId="36" borderId="3" xfId="0" applyNumberFormat="1" applyFont="1" applyFill="1" applyBorder="1" applyAlignment="1">
      <alignment horizontal="right"/>
    </xf>
    <xf numFmtId="193" fontId="9" fillId="0" borderId="22" xfId="7" applyNumberFormat="1" applyFont="1" applyFill="1" applyBorder="1" applyAlignment="1" applyProtection="1">
      <alignment horizontal="right"/>
    </xf>
    <xf numFmtId="193" fontId="19" fillId="0" borderId="3" xfId="0" applyNumberFormat="1" applyFont="1" applyFill="1" applyBorder="1" applyAlignment="1">
      <alignment horizontal="center"/>
    </xf>
    <xf numFmtId="193" fontId="19" fillId="0" borderId="22" xfId="0" applyNumberFormat="1" applyFont="1" applyFill="1" applyBorder="1" applyAlignment="1">
      <alignment horizontal="center"/>
    </xf>
    <xf numFmtId="193" fontId="18" fillId="36" borderId="3" xfId="0" applyNumberFormat="1" applyFont="1" applyFill="1" applyBorder="1" applyAlignment="1" applyProtection="1">
      <alignment horizontal="right"/>
    </xf>
    <xf numFmtId="193" fontId="18" fillId="0" borderId="22" xfId="0" applyNumberFormat="1" applyFont="1" applyFill="1" applyBorder="1" applyAlignment="1" applyProtection="1">
      <alignment horizontal="right"/>
      <protection locked="0"/>
    </xf>
    <xf numFmtId="193" fontId="18"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18" fillId="0" borderId="3" xfId="0" applyNumberFormat="1" applyFont="1" applyFill="1" applyBorder="1" applyAlignment="1" applyProtection="1">
      <protection locked="0"/>
    </xf>
    <xf numFmtId="193" fontId="9" fillId="36" borderId="22" xfId="7" applyNumberFormat="1" applyFont="1" applyFill="1" applyBorder="1" applyAlignment="1" applyProtection="1"/>
    <xf numFmtId="193" fontId="18" fillId="0" borderId="3" xfId="0" applyNumberFormat="1" applyFont="1" applyFill="1" applyBorder="1" applyAlignment="1" applyProtection="1">
      <alignment horizontal="right" vertical="center"/>
      <protection locked="0"/>
    </xf>
    <xf numFmtId="193" fontId="18" fillId="36" borderId="25" xfId="0" applyNumberFormat="1" applyFont="1" applyFill="1" applyBorder="1" applyAlignment="1">
      <alignment horizontal="right"/>
    </xf>
    <xf numFmtId="193" fontId="9" fillId="36" borderId="26"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5" xfId="0" applyNumberFormat="1" applyFont="1" applyFill="1" applyBorder="1" applyAlignment="1" applyProtection="1">
      <alignment horizontal="right"/>
    </xf>
    <xf numFmtId="193" fontId="9" fillId="36" borderId="25" xfId="0" applyNumberFormat="1" applyFont="1" applyFill="1" applyBorder="1" applyAlignment="1" applyProtection="1">
      <alignment horizontal="right"/>
    </xf>
    <xf numFmtId="3" fontId="21" fillId="36" borderId="3" xfId="0" applyNumberFormat="1" applyFont="1" applyFill="1" applyBorder="1" applyAlignment="1">
      <alignment vertical="center" wrapText="1"/>
    </xf>
    <xf numFmtId="3" fontId="21" fillId="36" borderId="22" xfId="0" applyNumberFormat="1" applyFont="1" applyFill="1" applyBorder="1" applyAlignment="1">
      <alignment vertical="center" wrapText="1"/>
    </xf>
    <xf numFmtId="3" fontId="21" fillId="0" borderId="3" xfId="0" applyNumberFormat="1" applyFont="1" applyBorder="1" applyAlignment="1">
      <alignment vertical="center" wrapText="1"/>
    </xf>
    <xf numFmtId="3" fontId="21" fillId="0" borderId="3"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26" xfId="0" applyNumberFormat="1" applyFont="1" applyFill="1" applyBorder="1" applyAlignment="1">
      <alignment vertical="center" wrapText="1"/>
    </xf>
    <xf numFmtId="193" fontId="0" fillId="36" borderId="20" xfId="0" applyNumberFormat="1" applyFill="1" applyBorder="1" applyAlignment="1">
      <alignment horizontal="center" vertical="center"/>
    </xf>
    <xf numFmtId="193" fontId="0" fillId="0" borderId="22" xfId="0" applyNumberFormat="1" applyBorder="1" applyAlignment="1"/>
    <xf numFmtId="193" fontId="0" fillId="0" borderId="22" xfId="0" applyNumberFormat="1" applyBorder="1" applyAlignment="1">
      <alignment wrapText="1"/>
    </xf>
    <xf numFmtId="193" fontId="0" fillId="36" borderId="22" xfId="0" applyNumberFormat="1" applyFill="1" applyBorder="1" applyAlignment="1">
      <alignment horizontal="center" vertical="center" wrapText="1"/>
    </xf>
    <xf numFmtId="193" fontId="0" fillId="36" borderId="26" xfId="0" applyNumberFormat="1" applyFill="1" applyBorder="1" applyAlignment="1">
      <alignment horizontal="center" vertical="center" wrapText="1"/>
    </xf>
    <xf numFmtId="193" fontId="7" fillId="36" borderId="22" xfId="2" applyNumberFormat="1" applyFont="1" applyFill="1" applyBorder="1" applyAlignment="1" applyProtection="1">
      <alignment vertical="top"/>
    </xf>
    <xf numFmtId="193" fontId="7" fillId="3" borderId="22" xfId="2" applyNumberFormat="1" applyFont="1" applyFill="1" applyBorder="1" applyAlignment="1" applyProtection="1">
      <alignment vertical="top"/>
      <protection locked="0"/>
    </xf>
    <xf numFmtId="193" fontId="7" fillId="36" borderId="22" xfId="2" applyNumberFormat="1" applyFont="1" applyFill="1" applyBorder="1" applyAlignment="1" applyProtection="1">
      <alignment vertical="top" wrapText="1"/>
    </xf>
    <xf numFmtId="193" fontId="7" fillId="3" borderId="22" xfId="2" applyNumberFormat="1" applyFont="1" applyFill="1" applyBorder="1" applyAlignment="1" applyProtection="1">
      <alignment vertical="top" wrapText="1"/>
      <protection locked="0"/>
    </xf>
    <xf numFmtId="193" fontId="7" fillId="36" borderId="22" xfId="2" applyNumberFormat="1" applyFont="1" applyFill="1" applyBorder="1" applyAlignment="1" applyProtection="1">
      <alignment vertical="top" wrapText="1"/>
      <protection locked="0"/>
    </xf>
    <xf numFmtId="193" fontId="7" fillId="36" borderId="26" xfId="2" applyNumberFormat="1" applyFont="1" applyFill="1" applyBorder="1" applyAlignment="1" applyProtection="1">
      <alignment vertical="top" wrapText="1"/>
    </xf>
    <xf numFmtId="193" fontId="23" fillId="0" borderId="34" xfId="0" applyNumberFormat="1" applyFont="1" applyBorder="1" applyAlignment="1">
      <alignment vertical="center"/>
    </xf>
    <xf numFmtId="193" fontId="23" fillId="0" borderId="13" xfId="0" applyNumberFormat="1" applyFont="1" applyBorder="1" applyAlignment="1">
      <alignment vertical="center"/>
    </xf>
    <xf numFmtId="193" fontId="17" fillId="0" borderId="13" xfId="0" applyNumberFormat="1" applyFont="1" applyBorder="1" applyAlignment="1">
      <alignment vertical="center"/>
    </xf>
    <xf numFmtId="193" fontId="23" fillId="0" borderId="14" xfId="0" applyNumberFormat="1" applyFont="1" applyBorder="1" applyAlignment="1">
      <alignment vertical="center"/>
    </xf>
    <xf numFmtId="193" fontId="22" fillId="36" borderId="16" xfId="0" applyNumberFormat="1" applyFont="1" applyFill="1" applyBorder="1" applyAlignment="1">
      <alignment vertical="center"/>
    </xf>
    <xf numFmtId="193" fontId="23" fillId="0" borderId="17" xfId="0" applyNumberFormat="1" applyFont="1" applyBorder="1" applyAlignment="1">
      <alignment vertical="center"/>
    </xf>
    <xf numFmtId="193" fontId="17" fillId="0" borderId="14" xfId="0" applyNumberFormat="1" applyFont="1" applyBorder="1" applyAlignment="1">
      <alignment vertical="center"/>
    </xf>
    <xf numFmtId="193" fontId="22" fillId="36" borderId="63" xfId="0" applyNumberFormat="1" applyFont="1" applyFill="1" applyBorder="1" applyAlignment="1">
      <alignment vertical="center"/>
    </xf>
    <xf numFmtId="193" fontId="23" fillId="36" borderId="13" xfId="0" applyNumberFormat="1" applyFont="1" applyFill="1" applyBorder="1" applyAlignment="1">
      <alignment vertical="center"/>
    </xf>
    <xf numFmtId="193" fontId="4" fillId="0" borderId="3" xfId="0" applyNumberFormat="1" applyFont="1" applyBorder="1" applyAlignment="1"/>
    <xf numFmtId="193" fontId="4" fillId="36" borderId="25" xfId="0" applyNumberFormat="1" applyFont="1" applyFill="1" applyBorder="1"/>
    <xf numFmtId="193" fontId="4" fillId="0" borderId="21" xfId="0" applyNumberFormat="1" applyFont="1" applyBorder="1" applyAlignment="1"/>
    <xf numFmtId="193" fontId="4" fillId="0" borderId="22" xfId="0" applyNumberFormat="1" applyFont="1" applyBorder="1" applyAlignment="1"/>
    <xf numFmtId="193" fontId="4" fillId="36" borderId="56" xfId="0" applyNumberFormat="1" applyFont="1" applyFill="1" applyBorder="1" applyAlignment="1"/>
    <xf numFmtId="193" fontId="4" fillId="36" borderId="24" xfId="0" applyNumberFormat="1" applyFont="1" applyFill="1" applyBorder="1"/>
    <xf numFmtId="193" fontId="4" fillId="36" borderId="26" xfId="0" applyNumberFormat="1" applyFont="1" applyFill="1" applyBorder="1"/>
    <xf numFmtId="193" fontId="4" fillId="36" borderId="57" xfId="0" applyNumberFormat="1" applyFont="1" applyFill="1" applyBorder="1"/>
    <xf numFmtId="193" fontId="4" fillId="0" borderId="3" xfId="0" applyNumberFormat="1" applyFont="1" applyBorder="1"/>
    <xf numFmtId="193" fontId="4" fillId="0" borderId="3" xfId="0" applyNumberFormat="1" applyFont="1" applyFill="1" applyBorder="1"/>
    <xf numFmtId="193" fontId="101" fillId="0" borderId="3" xfId="8" applyNumberFormat="1" applyFont="1" applyFill="1" applyBorder="1" applyAlignment="1">
      <alignment horizontal="right" wrapText="1"/>
    </xf>
    <xf numFmtId="193" fontId="7" fillId="0" borderId="3" xfId="8" applyNumberFormat="1" applyFont="1" applyFill="1" applyBorder="1" applyAlignment="1" applyProtection="1">
      <alignment horizontal="right" wrapText="1"/>
      <protection locked="0"/>
    </xf>
    <xf numFmtId="193" fontId="7" fillId="0" borderId="0" xfId="5" applyNumberFormat="1" applyFont="1" applyFill="1" applyBorder="1" applyProtection="1">
      <protection locked="0"/>
    </xf>
    <xf numFmtId="193" fontId="15" fillId="36" borderId="25" xfId="16" applyNumberFormat="1" applyFont="1" applyFill="1" applyBorder="1" applyAlignment="1" applyProtection="1">
      <protection locked="0"/>
    </xf>
    <xf numFmtId="193" fontId="7" fillId="36" borderId="22" xfId="1" applyNumberFormat="1" applyFont="1" applyFill="1" applyBorder="1" applyProtection="1">
      <protection locked="0"/>
    </xf>
    <xf numFmtId="193" fontId="7" fillId="36" borderId="26" xfId="1" applyNumberFormat="1" applyFont="1" applyFill="1" applyBorder="1" applyProtection="1">
      <protection locked="0"/>
    </xf>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5"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5" xfId="1" applyNumberFormat="1" applyFont="1" applyFill="1" applyBorder="1" applyAlignment="1" applyProtection="1">
      <protection locked="0"/>
    </xf>
    <xf numFmtId="193" fontId="9" fillId="3" borderId="25" xfId="5" applyNumberFormat="1" applyFont="1" applyFill="1" applyBorder="1" applyProtection="1">
      <protection locked="0"/>
    </xf>
    <xf numFmtId="193" fontId="23"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23" xfId="0" applyNumberFormat="1" applyFont="1" applyBorder="1" applyAlignment="1"/>
    <xf numFmtId="193" fontId="4" fillId="0" borderId="23"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3"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2" xfId="20961" applyFont="1" applyBorder="1"/>
    <xf numFmtId="9" fontId="4" fillId="36" borderId="26" xfId="20961" applyFont="1" applyFill="1" applyBorder="1"/>
    <xf numFmtId="0" fontId="0" fillId="0" borderId="3" xfId="0" applyBorder="1" applyAlignment="1">
      <alignment horizontal="center"/>
    </xf>
    <xf numFmtId="167" fontId="4" fillId="0" borderId="22" xfId="0" applyNumberFormat="1" applyFont="1" applyBorder="1" applyAlignment="1"/>
    <xf numFmtId="167" fontId="4" fillId="0" borderId="3" xfId="0" applyNumberFormat="1" applyFont="1" applyBorder="1" applyAlignment="1">
      <alignment horizontal="center" vertical="center"/>
    </xf>
    <xf numFmtId="167" fontId="4" fillId="0" borderId="8" xfId="0" applyNumberFormat="1" applyFont="1" applyBorder="1" applyAlignment="1">
      <alignment horizontal="center" vertical="center"/>
    </xf>
    <xf numFmtId="167" fontId="0" fillId="0" borderId="22" xfId="0" applyNumberFormat="1" applyFill="1" applyBorder="1" applyAlignment="1">
      <alignment horizontal="center"/>
    </xf>
    <xf numFmtId="167" fontId="6" fillId="36" borderId="25" xfId="0" applyNumberFormat="1" applyFont="1" applyFill="1" applyBorder="1" applyAlignment="1">
      <alignment horizontal="center" vertical="center"/>
    </xf>
    <xf numFmtId="0" fontId="7" fillId="0" borderId="19" xfId="8" applyFont="1" applyFill="1" applyBorder="1" applyAlignment="1" applyProtection="1">
      <alignment horizontal="center"/>
      <protection locked="0"/>
    </xf>
    <xf numFmtId="0" fontId="104" fillId="0" borderId="3" xfId="0" applyFont="1" applyBorder="1"/>
    <xf numFmtId="0" fontId="105" fillId="0" borderId="3" xfId="20960" applyFont="1" applyFill="1" applyBorder="1" applyAlignment="1" applyProtection="1">
      <alignment horizontal="center" vertical="center"/>
    </xf>
    <xf numFmtId="0" fontId="106" fillId="0" borderId="3" xfId="0" applyFont="1" applyBorder="1"/>
    <xf numFmtId="0" fontId="107" fillId="0" borderId="0" xfId="0" applyFont="1"/>
    <xf numFmtId="0" fontId="108" fillId="3" borderId="3" xfId="20960" applyFont="1" applyFill="1" applyBorder="1" applyAlignment="1" applyProtection="1">
      <alignment horizontal="right" indent="1"/>
    </xf>
    <xf numFmtId="0" fontId="109" fillId="3" borderId="3" xfId="20960" applyFont="1" applyFill="1" applyBorder="1" applyAlignment="1" applyProtection="1">
      <alignment horizontal="left" wrapText="1" indent="1"/>
    </xf>
    <xf numFmtId="0" fontId="109" fillId="0" borderId="3" xfId="20960" applyFont="1" applyFill="1" applyBorder="1" applyAlignment="1" applyProtection="1">
      <alignment horizontal="left" wrapText="1" indent="1"/>
    </xf>
    <xf numFmtId="0" fontId="108" fillId="3" borderId="2" xfId="20960" applyFont="1" applyFill="1" applyBorder="1" applyAlignment="1" applyProtection="1">
      <alignment horizontal="right" indent="1"/>
    </xf>
    <xf numFmtId="0" fontId="109" fillId="0" borderId="2" xfId="20960" applyFont="1" applyFill="1" applyBorder="1" applyAlignment="1" applyProtection="1">
      <alignment horizontal="left" wrapText="1" indent="1"/>
    </xf>
    <xf numFmtId="0" fontId="110" fillId="0" borderId="0" xfId="0" applyFont="1" applyBorder="1" applyAlignment="1">
      <alignment wrapText="1"/>
    </xf>
    <xf numFmtId="0" fontId="108" fillId="3" borderId="3" xfId="20960" applyFont="1" applyFill="1" applyBorder="1" applyAlignment="1" applyProtection="1"/>
    <xf numFmtId="0" fontId="111" fillId="0" borderId="3" xfId="17" applyFont="1" applyFill="1" applyBorder="1" applyAlignment="1" applyProtection="1"/>
    <xf numFmtId="0" fontId="107" fillId="0" borderId="0" xfId="0" applyFont="1" applyAlignment="1"/>
    <xf numFmtId="0" fontId="111" fillId="0" borderId="3" xfId="17" applyFont="1" applyFill="1" applyBorder="1" applyAlignment="1" applyProtection="1">
      <alignment horizontal="left" vertical="center" wrapText="1"/>
    </xf>
    <xf numFmtId="0" fontId="111" fillId="0" borderId="3" xfId="17" applyFont="1" applyFill="1" applyBorder="1" applyAlignment="1" applyProtection="1">
      <alignment horizontal="left" vertical="center"/>
    </xf>
    <xf numFmtId="0" fontId="104" fillId="0" borderId="3" xfId="0" applyFont="1" applyFill="1" applyBorder="1"/>
    <xf numFmtId="0" fontId="104" fillId="0" borderId="0" xfId="0" applyFont="1" applyFill="1"/>
    <xf numFmtId="0" fontId="107" fillId="0" borderId="0" xfId="0" applyFont="1" applyFill="1"/>
    <xf numFmtId="0" fontId="104" fillId="0" borderId="0" xfId="0" applyFont="1"/>
    <xf numFmtId="0" fontId="11" fillId="0" borderId="3" xfId="17" applyBorder="1" applyAlignment="1" applyProtection="1"/>
    <xf numFmtId="0" fontId="7" fillId="0" borderId="19" xfId="0" applyFont="1" applyFill="1" applyBorder="1" applyAlignment="1">
      <alignment horizontal="left" vertical="center" wrapText="1" indent="1"/>
    </xf>
    <xf numFmtId="0" fontId="4" fillId="0" borderId="19" xfId="0" applyFont="1" applyFill="1" applyBorder="1" applyAlignment="1">
      <alignment horizontal="center" vertical="center" wrapText="1"/>
    </xf>
    <xf numFmtId="38" fontId="18" fillId="0" borderId="50" xfId="0" applyNumberFormat="1" applyFont="1" applyFill="1" applyBorder="1" applyAlignment="1" applyProtection="1">
      <alignment horizontal="right"/>
      <protection locked="0"/>
    </xf>
    <xf numFmtId="0" fontId="9" fillId="0" borderId="79" xfId="0" applyFont="1" applyBorder="1" applyAlignment="1">
      <alignment vertical="center"/>
    </xf>
    <xf numFmtId="0" fontId="13" fillId="0" borderId="73" xfId="0" applyFont="1" applyBorder="1" applyAlignment="1">
      <alignment wrapText="1"/>
    </xf>
    <xf numFmtId="10" fontId="4" fillId="0" borderId="23" xfId="0" applyNumberFormat="1" applyFont="1" applyBorder="1" applyAlignment="1"/>
    <xf numFmtId="10" fontId="4" fillId="0" borderId="80" xfId="0" applyNumberFormat="1" applyFont="1" applyBorder="1" applyAlignment="1"/>
    <xf numFmtId="193" fontId="4" fillId="0" borderId="3" xfId="0" applyNumberFormat="1" applyFont="1" applyBorder="1" applyAlignment="1">
      <alignment horizontal="center" vertical="center"/>
    </xf>
    <xf numFmtId="0" fontId="113" fillId="0" borderId="0" xfId="11" applyFont="1" applyFill="1" applyBorder="1" applyProtection="1"/>
    <xf numFmtId="0" fontId="114" fillId="0" borderId="0" xfId="0" applyFont="1"/>
    <xf numFmtId="0" fontId="115" fillId="0" borderId="0" xfId="0" applyFont="1"/>
    <xf numFmtId="0" fontId="116" fillId="0" borderId="0" xfId="0" applyFont="1"/>
    <xf numFmtId="0" fontId="114" fillId="0" borderId="0" xfId="0" applyFont="1" applyBorder="1"/>
    <xf numFmtId="0" fontId="115" fillId="0" borderId="0" xfId="0" applyFont="1" applyBorder="1"/>
    <xf numFmtId="0" fontId="116" fillId="0" borderId="0" xfId="0" applyFont="1" applyBorder="1"/>
    <xf numFmtId="0" fontId="113" fillId="0" borderId="1" xfId="0" applyFont="1" applyBorder="1"/>
    <xf numFmtId="0" fontId="117" fillId="0" borderId="1" xfId="0" applyFont="1" applyBorder="1" applyAlignment="1">
      <alignment horizontal="center"/>
    </xf>
    <xf numFmtId="0" fontId="118" fillId="0" borderId="1" xfId="0" applyFont="1" applyBorder="1" applyAlignment="1">
      <alignment horizontal="center" vertical="center"/>
    </xf>
    <xf numFmtId="0" fontId="119" fillId="0" borderId="1" xfId="0" applyFont="1" applyBorder="1" applyAlignment="1">
      <alignment horizontal="center" vertical="center"/>
    </xf>
    <xf numFmtId="0" fontId="113" fillId="0" borderId="18" xfId="0" applyFont="1" applyFill="1" applyBorder="1" applyAlignment="1">
      <alignment horizontal="right" vertical="center" wrapText="1"/>
    </xf>
    <xf numFmtId="0" fontId="114" fillId="0" borderId="19" xfId="0" applyFont="1" applyFill="1" applyBorder="1" applyAlignment="1">
      <alignment vertical="center" wrapText="1"/>
    </xf>
    <xf numFmtId="0" fontId="114" fillId="0" borderId="19" xfId="0" applyFont="1" applyFill="1" applyBorder="1" applyAlignment="1">
      <alignment horizontal="left" vertical="center" wrapText="1" indent="1"/>
    </xf>
    <xf numFmtId="0" fontId="115" fillId="0" borderId="19" xfId="0" applyFont="1" applyFill="1" applyBorder="1" applyAlignment="1">
      <alignment horizontal="center" vertical="center" wrapText="1"/>
    </xf>
    <xf numFmtId="0" fontId="115" fillId="0" borderId="19" xfId="0" applyFont="1" applyFill="1" applyBorder="1" applyAlignment="1">
      <alignment horizontal="center" wrapText="1"/>
    </xf>
    <xf numFmtId="0" fontId="113" fillId="0" borderId="21" xfId="0" applyFont="1" applyFill="1" applyBorder="1" applyAlignment="1">
      <alignment horizontal="center" vertical="center" wrapText="1"/>
    </xf>
    <xf numFmtId="0" fontId="118" fillId="0" borderId="3" xfId="0" applyFont="1" applyFill="1" applyBorder="1" applyAlignment="1">
      <alignment horizontal="center" vertical="center" wrapText="1"/>
    </xf>
    <xf numFmtId="193" fontId="118" fillId="0" borderId="3" xfId="0" applyNumberFormat="1" applyFont="1" applyFill="1" applyBorder="1" applyAlignment="1" applyProtection="1">
      <alignment horizontal="center" vertical="center" wrapText="1"/>
      <protection locked="0"/>
    </xf>
    <xf numFmtId="193" fontId="115" fillId="0" borderId="3" xfId="0" applyNumberFormat="1" applyFont="1" applyFill="1" applyBorder="1" applyAlignment="1" applyProtection="1">
      <alignment horizontal="center" vertical="center" wrapText="1"/>
      <protection locked="0"/>
    </xf>
    <xf numFmtId="0" fontId="120" fillId="0" borderId="3" xfId="0" applyFont="1" applyFill="1" applyBorder="1" applyAlignment="1">
      <alignment horizontal="left" vertical="center" wrapText="1"/>
    </xf>
    <xf numFmtId="193" fontId="114" fillId="0" borderId="3" xfId="0" applyNumberFormat="1" applyFont="1" applyFill="1" applyBorder="1" applyAlignment="1" applyProtection="1">
      <alignment vertical="center" wrapText="1"/>
      <protection locked="0"/>
    </xf>
    <xf numFmtId="193" fontId="115" fillId="0" borderId="3" xfId="0" applyNumberFormat="1" applyFont="1" applyFill="1" applyBorder="1" applyAlignment="1" applyProtection="1">
      <alignment vertical="center" wrapText="1"/>
      <protection locked="0"/>
    </xf>
    <xf numFmtId="0" fontId="113" fillId="0" borderId="21" xfId="0" applyFont="1" applyFill="1" applyBorder="1" applyAlignment="1">
      <alignment horizontal="right" vertical="center" wrapText="1"/>
    </xf>
    <xf numFmtId="0" fontId="114" fillId="0" borderId="3" xfId="0" applyFont="1" applyFill="1" applyBorder="1" applyAlignment="1">
      <alignment vertical="center" wrapText="1"/>
    </xf>
    <xf numFmtId="193" fontId="115" fillId="0" borderId="3" xfId="0" applyNumberFormat="1" applyFont="1" applyFill="1" applyBorder="1" applyAlignment="1" applyProtection="1">
      <alignment horizontal="right" vertical="center" wrapText="1"/>
      <protection locked="0"/>
    </xf>
    <xf numFmtId="193" fontId="118" fillId="0" borderId="3" xfId="0" applyNumberFormat="1" applyFont="1" applyFill="1" applyBorder="1" applyAlignment="1" applyProtection="1">
      <alignment vertical="center" wrapText="1"/>
      <protection locked="0"/>
    </xf>
    <xf numFmtId="10" fontId="114" fillId="0" borderId="3" xfId="20961" applyNumberFormat="1" applyFont="1" applyBorder="1" applyAlignment="1" applyProtection="1">
      <alignment vertical="center" wrapText="1"/>
      <protection locked="0"/>
    </xf>
    <xf numFmtId="10" fontId="115" fillId="0" borderId="3" xfId="20961" applyNumberFormat="1" applyFont="1" applyBorder="1" applyAlignment="1" applyProtection="1">
      <alignment vertical="center" wrapText="1"/>
      <protection locked="0"/>
    </xf>
    <xf numFmtId="0" fontId="116" fillId="0" borderId="0" xfId="0" applyFont="1" applyFill="1"/>
    <xf numFmtId="0" fontId="113" fillId="0" borderId="21" xfId="0" applyFont="1" applyBorder="1" applyAlignment="1">
      <alignment horizontal="right" vertical="center" wrapText="1"/>
    </xf>
    <xf numFmtId="0" fontId="114" fillId="0" borderId="3" xfId="0" applyFont="1" applyBorder="1" applyAlignment="1">
      <alignment vertical="center" wrapText="1"/>
    </xf>
    <xf numFmtId="10" fontId="114" fillId="0" borderId="3" xfId="20962" applyNumberFormat="1" applyFont="1" applyBorder="1" applyAlignment="1" applyProtection="1">
      <alignment vertical="center" wrapText="1"/>
      <protection locked="0"/>
    </xf>
    <xf numFmtId="0" fontId="113" fillId="2" borderId="21" xfId="0" applyFont="1" applyFill="1" applyBorder="1" applyAlignment="1">
      <alignment horizontal="right" vertical="center"/>
    </xf>
    <xf numFmtId="0" fontId="113" fillId="2" borderId="3" xfId="0" applyFont="1" applyFill="1" applyBorder="1" applyAlignment="1">
      <alignment vertical="center"/>
    </xf>
    <xf numFmtId="10" fontId="113" fillId="2" borderId="3" xfId="20961" applyNumberFormat="1" applyFont="1" applyFill="1" applyBorder="1" applyAlignment="1" applyProtection="1">
      <alignment vertical="center"/>
      <protection locked="0"/>
    </xf>
    <xf numFmtId="10" fontId="122" fillId="2" borderId="3" xfId="20961" applyNumberFormat="1" applyFont="1" applyFill="1" applyBorder="1" applyAlignment="1" applyProtection="1">
      <alignment vertical="center"/>
      <protection locked="0"/>
    </xf>
    <xf numFmtId="10" fontId="118" fillId="0" borderId="3" xfId="20961" applyNumberFormat="1" applyFont="1" applyFill="1" applyBorder="1" applyAlignment="1" applyProtection="1">
      <alignment horizontal="center" vertical="center" wrapText="1"/>
      <protection locked="0"/>
    </xf>
    <xf numFmtId="10" fontId="115" fillId="0" borderId="3" xfId="20961" applyNumberFormat="1" applyFont="1" applyFill="1" applyBorder="1" applyAlignment="1" applyProtection="1">
      <alignment horizontal="center" vertical="center" wrapText="1"/>
      <protection locked="0"/>
    </xf>
    <xf numFmtId="0" fontId="113" fillId="2" borderId="24" xfId="0" applyFont="1" applyFill="1" applyBorder="1" applyAlignment="1">
      <alignment horizontal="right" vertical="center"/>
    </xf>
    <xf numFmtId="0" fontId="113" fillId="2" borderId="25" xfId="0" applyFont="1" applyFill="1" applyBorder="1" applyAlignment="1">
      <alignment vertical="center"/>
    </xf>
    <xf numFmtId="10" fontId="113" fillId="2" borderId="25" xfId="20961" applyNumberFormat="1" applyFont="1" applyFill="1" applyBorder="1" applyAlignment="1" applyProtection="1">
      <alignment vertical="center"/>
      <protection locked="0"/>
    </xf>
    <xf numFmtId="10" fontId="122" fillId="2" borderId="25" xfId="20961" applyNumberFormat="1" applyFont="1" applyFill="1" applyBorder="1" applyAlignment="1" applyProtection="1">
      <alignment vertical="center"/>
      <protection locked="0"/>
    </xf>
    <xf numFmtId="0" fontId="113" fillId="0" borderId="0" xfId="0" applyFont="1" applyAlignment="1">
      <alignment horizontal="right"/>
    </xf>
    <xf numFmtId="0" fontId="113" fillId="0" borderId="0" xfId="0" applyFont="1"/>
    <xf numFmtId="1" fontId="4" fillId="36" borderId="26" xfId="0" applyNumberFormat="1" applyFont="1" applyFill="1" applyBorder="1"/>
    <xf numFmtId="14" fontId="114" fillId="0" borderId="0" xfId="0" applyNumberFormat="1" applyFont="1"/>
    <xf numFmtId="0" fontId="17" fillId="0" borderId="81" xfId="0" applyFont="1" applyBorder="1" applyAlignment="1">
      <alignment horizontal="left" wrapText="1" indent="5"/>
    </xf>
    <xf numFmtId="0" fontId="17" fillId="0" borderId="11" xfId="0" applyFont="1" applyBorder="1" applyAlignment="1">
      <alignment horizontal="left" wrapText="1"/>
    </xf>
    <xf numFmtId="0" fontId="110" fillId="0" borderId="73" xfId="0" applyFont="1" applyBorder="1" applyAlignment="1">
      <alignment horizontal="left" wrapText="1"/>
    </xf>
    <xf numFmtId="0" fontId="110" fillId="0" borderId="72" xfId="0" applyFont="1" applyBorder="1" applyAlignment="1">
      <alignment horizontal="left" wrapText="1"/>
    </xf>
    <xf numFmtId="0" fontId="9" fillId="0" borderId="29" xfId="0" applyFont="1" applyFill="1" applyBorder="1" applyAlignment="1" applyProtection="1">
      <alignment horizontal="center"/>
    </xf>
    <xf numFmtId="0" fontId="9" fillId="0" borderId="30" xfId="0" applyFont="1" applyFill="1" applyBorder="1" applyAlignment="1" applyProtection="1">
      <alignment horizontal="center"/>
    </xf>
    <xf numFmtId="0" fontId="9" fillId="0" borderId="32" xfId="0" applyFont="1" applyFill="1" applyBorder="1" applyAlignment="1" applyProtection="1">
      <alignment horizontal="center"/>
    </xf>
    <xf numFmtId="0" fontId="9"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9" xfId="0" applyFont="1" applyBorder="1" applyAlignment="1">
      <alignment horizontal="center" wrapText="1"/>
    </xf>
    <xf numFmtId="0" fontId="9" fillId="0" borderId="31" xfId="0" applyFont="1" applyBorder="1" applyAlignment="1">
      <alignment horizontal="center"/>
    </xf>
    <xf numFmtId="0" fontId="13" fillId="0" borderId="3" xfId="0" applyFont="1" applyBorder="1" applyAlignment="1">
      <alignment wrapText="1"/>
    </xf>
    <xf numFmtId="0" fontId="4" fillId="0" borderId="22" xfId="0" applyFont="1" applyBorder="1" applyAlignment="1"/>
    <xf numFmtId="0" fontId="10" fillId="0" borderId="8" xfId="0" applyFont="1" applyBorder="1" applyAlignment="1">
      <alignment horizontal="center" wrapText="1"/>
    </xf>
    <xf numFmtId="0" fontId="9" fillId="0" borderId="23" xfId="0" applyFont="1" applyBorder="1" applyAlignment="1">
      <alignment horizontal="center"/>
    </xf>
    <xf numFmtId="0" fontId="10" fillId="0" borderId="8"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1" fillId="3" borderId="74" xfId="13" applyFont="1" applyFill="1" applyBorder="1" applyAlignment="1" applyProtection="1">
      <alignment horizontal="center" vertical="center" wrapText="1"/>
      <protection locked="0"/>
    </xf>
    <xf numFmtId="0" fontId="101"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8" xfId="1" applyNumberFormat="1" applyFont="1" applyFill="1" applyBorder="1" applyAlignment="1" applyProtection="1">
      <alignment horizontal="center"/>
      <protection locked="0"/>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77" xfId="1" applyNumberFormat="1" applyFont="1" applyFill="1" applyBorder="1" applyAlignment="1" applyProtection="1">
      <alignment horizontal="center" vertical="center" wrapText="1"/>
      <protection locked="0"/>
    </xf>
    <xf numFmtId="164" fontId="15" fillId="0" borderId="78"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38" fontId="112" fillId="0" borderId="50" xfId="0" applyNumberFormat="1" applyFont="1" applyFill="1" applyBorder="1" applyAlignment="1" applyProtection="1">
      <alignment horizontal="center"/>
      <protection locked="0"/>
    </xf>
  </cellXfs>
  <cellStyles count="20963">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xfId="20962" builtinId="4"/>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xmlns="" id="{00000000-0008-0000-0B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pane xSplit="1" ySplit="7" topLeftCell="B8" activePane="bottomRight" state="frozen"/>
      <selection pane="topRight" activeCell="B1" sqref="B1"/>
      <selection pane="bottomLeft" activeCell="A8" sqref="A8"/>
      <selection pane="bottomRight" activeCell="A16" sqref="A16"/>
    </sheetView>
  </sheetViews>
  <sheetFormatPr defaultColWidth="9.109375" defaultRowHeight="14.4"/>
  <cols>
    <col min="1" max="1" width="10.33203125" style="364" customWidth="1"/>
    <col min="2" max="2" width="134.6640625" style="349" bestFit="1" customWidth="1"/>
    <col min="3" max="3" width="39.44140625" style="349" customWidth="1"/>
    <col min="4" max="6" width="9.109375" style="349"/>
    <col min="7" max="7" width="25" style="349" customWidth="1"/>
    <col min="8" max="16384" width="9.109375" style="349"/>
  </cols>
  <sheetData>
    <row r="1" spans="1:3">
      <c r="A1" s="346"/>
      <c r="B1" s="347" t="s">
        <v>269</v>
      </c>
      <c r="C1" s="348"/>
    </row>
    <row r="2" spans="1:3">
      <c r="A2" s="350">
        <v>1</v>
      </c>
      <c r="B2" s="351" t="s">
        <v>270</v>
      </c>
      <c r="C2" s="199" t="s">
        <v>396</v>
      </c>
    </row>
    <row r="3" spans="1:3">
      <c r="A3" s="350">
        <v>2</v>
      </c>
      <c r="B3" s="352" t="s">
        <v>271</v>
      </c>
      <c r="C3" s="199" t="s">
        <v>397</v>
      </c>
    </row>
    <row r="4" spans="1:3">
      <c r="A4" s="350">
        <v>3</v>
      </c>
      <c r="B4" s="352" t="s">
        <v>272</v>
      </c>
      <c r="C4" s="199" t="s">
        <v>398</v>
      </c>
    </row>
    <row r="5" spans="1:3">
      <c r="A5" s="353">
        <v>4</v>
      </c>
      <c r="B5" s="354" t="s">
        <v>273</v>
      </c>
      <c r="C5" s="365" t="s">
        <v>399</v>
      </c>
    </row>
    <row r="6" spans="1:3" s="355" customFormat="1" ht="65.25" customHeight="1">
      <c r="A6" s="423" t="s">
        <v>294</v>
      </c>
      <c r="B6" s="424"/>
      <c r="C6" s="424"/>
    </row>
    <row r="7" spans="1:3">
      <c r="A7" s="356" t="s">
        <v>346</v>
      </c>
      <c r="B7" s="347" t="s">
        <v>274</v>
      </c>
    </row>
    <row r="8" spans="1:3">
      <c r="A8" s="346">
        <v>1</v>
      </c>
      <c r="B8" s="357" t="s">
        <v>235</v>
      </c>
    </row>
    <row r="9" spans="1:3">
      <c r="A9" s="346">
        <v>2</v>
      </c>
      <c r="B9" s="357" t="s">
        <v>275</v>
      </c>
    </row>
    <row r="10" spans="1:3">
      <c r="A10" s="346">
        <v>3</v>
      </c>
      <c r="B10" s="357" t="s">
        <v>276</v>
      </c>
    </row>
    <row r="11" spans="1:3">
      <c r="A11" s="346">
        <v>4</v>
      </c>
      <c r="B11" s="357" t="s">
        <v>277</v>
      </c>
      <c r="C11" s="358"/>
    </row>
    <row r="12" spans="1:3">
      <c r="A12" s="346">
        <v>5</v>
      </c>
      <c r="B12" s="357" t="s">
        <v>196</v>
      </c>
    </row>
    <row r="13" spans="1:3">
      <c r="A13" s="346">
        <v>6</v>
      </c>
      <c r="B13" s="359" t="s">
        <v>157</v>
      </c>
    </row>
    <row r="14" spans="1:3">
      <c r="A14" s="346">
        <v>7</v>
      </c>
      <c r="B14" s="357" t="s">
        <v>279</v>
      </c>
    </row>
    <row r="15" spans="1:3">
      <c r="A15" s="346">
        <v>8</v>
      </c>
      <c r="B15" s="357" t="s">
        <v>283</v>
      </c>
    </row>
    <row r="16" spans="1:3">
      <c r="A16" s="346">
        <v>9</v>
      </c>
      <c r="B16" s="357" t="s">
        <v>95</v>
      </c>
    </row>
    <row r="17" spans="1:2">
      <c r="A17" s="346">
        <v>10</v>
      </c>
      <c r="B17" s="357" t="s">
        <v>287</v>
      </c>
    </row>
    <row r="18" spans="1:2">
      <c r="A18" s="346">
        <v>11</v>
      </c>
      <c r="B18" s="359" t="s">
        <v>263</v>
      </c>
    </row>
    <row r="19" spans="1:2">
      <c r="A19" s="346">
        <v>12</v>
      </c>
      <c r="B19" s="359" t="s">
        <v>260</v>
      </c>
    </row>
    <row r="20" spans="1:2">
      <c r="A20" s="346">
        <v>13</v>
      </c>
      <c r="B20" s="360" t="s">
        <v>385</v>
      </c>
    </row>
    <row r="21" spans="1:2">
      <c r="A21" s="346">
        <v>14</v>
      </c>
      <c r="B21" s="359" t="s">
        <v>77</v>
      </c>
    </row>
    <row r="22" spans="1:2">
      <c r="A22" s="361">
        <v>15</v>
      </c>
      <c r="B22" s="359" t="s">
        <v>84</v>
      </c>
    </row>
    <row r="23" spans="1:2">
      <c r="A23" s="362"/>
      <c r="B23" s="363"/>
    </row>
    <row r="24" spans="1:2">
      <c r="A24" s="362"/>
      <c r="B24" s="363"/>
    </row>
    <row r="25" spans="1:2">
      <c r="A25" s="362"/>
      <c r="B25" s="36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2. CRM'!A1" display="საკრედიტო რისკის მიტიგაცია"/>
    <hyperlink ref="B18" location="'11. CRWA'!A1" display="საკრედიტო რისკის მიხედვით შეწონილი რისკის პოზიციები"/>
    <hyperlink ref="B20" location="'13. CRME'!A1" display="სტანდარტიზებული მიდგომა - საკრედიტო რისკი საკრედიტო რისკის მიტიგაციის ეფექტი"/>
    <hyperlink ref="B21" location="'14. CICR'!A1" display="სავალუტო კურსის ცვლილებით გამოწვეული საკრედიტო რისკის მიხედვით შეწონილი რისკის პოზიციები"/>
    <hyperlink ref="B22" location="'15. CCR'!A1" display="კონტრაგენტთან დაკავშირებული საკრედიტო რისკის მიხედვით შეწონილი რისკის პოზიციები"/>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9"/>
  <sheetViews>
    <sheetView zoomScaleNormal="100" workbookViewId="0">
      <pane xSplit="1" ySplit="5" topLeftCell="B6" activePane="bottomRight" state="frozen"/>
      <selection pane="topRight" activeCell="B1" sqref="B1"/>
      <selection pane="bottomLeft" activeCell="A6" sqref="A6"/>
      <selection pane="bottomRight" activeCell="B16" sqref="B16"/>
    </sheetView>
  </sheetViews>
  <sheetFormatPr defaultColWidth="9.109375" defaultRowHeight="14.4"/>
  <cols>
    <col min="1" max="1" width="9.5546875" style="418" bestFit="1" customWidth="1"/>
    <col min="2" max="2" width="86" style="375" customWidth="1"/>
    <col min="3" max="3" width="12.6640625" style="375" customWidth="1"/>
    <col min="4" max="7" width="12.6640625" style="376" customWidth="1"/>
    <col min="8" max="9" width="6.6640625" style="377" customWidth="1"/>
    <col min="10" max="16384" width="9.109375" style="377"/>
  </cols>
  <sheetData>
    <row r="1" spans="1:8">
      <c r="A1" s="374" t="s">
        <v>199</v>
      </c>
      <c r="B1" s="375" t="str">
        <f>Info!C2</f>
        <v>სს სილქ როუდ ბანკი</v>
      </c>
    </row>
    <row r="2" spans="1:8">
      <c r="A2" s="374" t="s">
        <v>200</v>
      </c>
      <c r="B2" s="420">
        <v>43008</v>
      </c>
      <c r="C2" s="378"/>
      <c r="D2" s="379"/>
      <c r="E2" s="379"/>
      <c r="F2" s="379"/>
      <c r="G2" s="379"/>
      <c r="H2" s="380"/>
    </row>
    <row r="3" spans="1:8">
      <c r="A3" s="374"/>
      <c r="C3" s="378"/>
      <c r="D3" s="379"/>
      <c r="E3" s="379"/>
      <c r="F3" s="379"/>
      <c r="G3" s="379"/>
      <c r="H3" s="380"/>
    </row>
    <row r="4" spans="1:8" ht="15" thickBot="1">
      <c r="A4" s="381" t="s">
        <v>347</v>
      </c>
      <c r="B4" s="382" t="s">
        <v>235</v>
      </c>
      <c r="C4" s="383"/>
      <c r="D4" s="384"/>
      <c r="E4" s="384"/>
      <c r="F4" s="384"/>
      <c r="G4" s="384"/>
      <c r="H4" s="380"/>
    </row>
    <row r="5" spans="1:8">
      <c r="A5" s="385" t="s">
        <v>29</v>
      </c>
      <c r="B5" s="386"/>
      <c r="C5" s="366" t="s">
        <v>421</v>
      </c>
      <c r="D5" s="387" t="s">
        <v>401</v>
      </c>
      <c r="E5" s="388" t="s">
        <v>400</v>
      </c>
      <c r="F5" s="389" t="s">
        <v>402</v>
      </c>
      <c r="G5" s="388" t="s">
        <v>403</v>
      </c>
    </row>
    <row r="6" spans="1:8">
      <c r="A6" s="390"/>
      <c r="B6" s="391" t="s">
        <v>194</v>
      </c>
      <c r="C6" s="392"/>
      <c r="D6" s="392"/>
      <c r="E6" s="393"/>
      <c r="F6" s="393"/>
      <c r="G6" s="393"/>
    </row>
    <row r="7" spans="1:8">
      <c r="A7" s="390"/>
      <c r="B7" s="394" t="s">
        <v>201</v>
      </c>
      <c r="C7" s="395">
        <v>22388357.359999996</v>
      </c>
      <c r="D7" s="395">
        <v>22988357.759999994</v>
      </c>
      <c r="E7" s="396">
        <v>22769443.010000002</v>
      </c>
      <c r="F7" s="396">
        <v>22749377.699999999</v>
      </c>
      <c r="G7" s="396">
        <v>23612022.619999997</v>
      </c>
    </row>
    <row r="8" spans="1:8">
      <c r="A8" s="397">
        <v>1</v>
      </c>
      <c r="B8" s="398" t="s">
        <v>26</v>
      </c>
      <c r="C8" s="395">
        <v>22388357.359999996</v>
      </c>
      <c r="D8" s="395">
        <v>22988357.759999994</v>
      </c>
      <c r="E8" s="396">
        <v>22769443.010000002</v>
      </c>
      <c r="F8" s="396">
        <v>22749377.699999999</v>
      </c>
      <c r="G8" s="396">
        <v>23612022.619999997</v>
      </c>
    </row>
    <row r="9" spans="1:8">
      <c r="A9" s="397">
        <v>2</v>
      </c>
      <c r="B9" s="398" t="s">
        <v>96</v>
      </c>
      <c r="C9" s="395">
        <v>22424799.378799997</v>
      </c>
      <c r="D9" s="395">
        <v>23015022.658599995</v>
      </c>
      <c r="E9" s="396">
        <v>22804273.330200002</v>
      </c>
      <c r="F9" s="396">
        <v>22793127.948599998</v>
      </c>
      <c r="G9" s="396">
        <v>23700778.534999996</v>
      </c>
    </row>
    <row r="10" spans="1:8">
      <c r="A10" s="397">
        <v>3</v>
      </c>
      <c r="B10" s="398" t="s">
        <v>95</v>
      </c>
      <c r="C10" s="392"/>
      <c r="D10" s="392"/>
      <c r="E10" s="393"/>
      <c r="F10" s="393"/>
      <c r="G10" s="393"/>
    </row>
    <row r="11" spans="1:8">
      <c r="A11" s="390"/>
      <c r="B11" s="391" t="s">
        <v>195</v>
      </c>
      <c r="C11" s="395"/>
      <c r="D11" s="395"/>
      <c r="E11" s="396"/>
      <c r="F11" s="396"/>
      <c r="G11" s="396"/>
    </row>
    <row r="12" spans="1:8" ht="15" customHeight="1">
      <c r="A12" s="397">
        <v>4</v>
      </c>
      <c r="B12" s="398" t="s">
        <v>362</v>
      </c>
      <c r="C12" s="395">
        <v>39943185.597603239</v>
      </c>
      <c r="D12" s="395">
        <v>46583961.53716328</v>
      </c>
      <c r="E12" s="396">
        <v>45985044.456595242</v>
      </c>
      <c r="F12" s="396">
        <v>64737175.424127817</v>
      </c>
      <c r="G12" s="396">
        <v>63417220.992717326</v>
      </c>
    </row>
    <row r="13" spans="1:8" ht="15" customHeight="1">
      <c r="A13" s="397">
        <v>5</v>
      </c>
      <c r="B13" s="398" t="s">
        <v>363</v>
      </c>
      <c r="C13" s="395">
        <v>26083479.898800001</v>
      </c>
      <c r="D13" s="395">
        <v>31069629.325999998</v>
      </c>
      <c r="E13" s="399">
        <v>31377003.910000004</v>
      </c>
      <c r="F13" s="396">
        <v>40671483.435000002</v>
      </c>
      <c r="G13" s="396">
        <v>36790565.705499999</v>
      </c>
    </row>
    <row r="14" spans="1:8">
      <c r="A14" s="390"/>
      <c r="B14" s="391" t="s">
        <v>97</v>
      </c>
      <c r="C14" s="400"/>
      <c r="D14" s="400"/>
      <c r="E14" s="396"/>
      <c r="F14" s="396"/>
      <c r="G14" s="396"/>
    </row>
    <row r="15" spans="1:8" s="403" customFormat="1">
      <c r="A15" s="397"/>
      <c r="B15" s="394" t="s">
        <v>201</v>
      </c>
      <c r="C15" s="401"/>
      <c r="D15" s="401"/>
      <c r="E15" s="402"/>
      <c r="F15" s="402"/>
      <c r="G15" s="402"/>
    </row>
    <row r="16" spans="1:8">
      <c r="A16" s="404">
        <v>6</v>
      </c>
      <c r="B16" s="405" t="s">
        <v>419</v>
      </c>
      <c r="C16" s="401">
        <v>0.56050505299065057</v>
      </c>
      <c r="D16" s="401">
        <v>0.49348224155776393</v>
      </c>
      <c r="E16" s="402">
        <v>0.49514887457577256</v>
      </c>
      <c r="F16" s="402">
        <v>0.35141134210686015</v>
      </c>
      <c r="G16" s="402">
        <v>0.37232824539428405</v>
      </c>
    </row>
    <row r="17" spans="1:7" ht="15" customHeight="1">
      <c r="A17" s="404">
        <v>7</v>
      </c>
      <c r="B17" s="405" t="s">
        <v>197</v>
      </c>
      <c r="C17" s="406">
        <v>0.56050505299065057</v>
      </c>
      <c r="D17" s="406">
        <v>0.49348224155776393</v>
      </c>
      <c r="E17" s="402">
        <v>0.49514887457577256</v>
      </c>
      <c r="F17" s="402">
        <v>0.35141134210686015</v>
      </c>
      <c r="G17" s="402">
        <v>0.37232824539428405</v>
      </c>
    </row>
    <row r="18" spans="1:7">
      <c r="A18" s="404">
        <v>8</v>
      </c>
      <c r="B18" s="405" t="s">
        <v>198</v>
      </c>
      <c r="C18" s="406">
        <v>0.56141739932093904</v>
      </c>
      <c r="D18" s="406">
        <v>0.4940546466886313</v>
      </c>
      <c r="E18" s="402">
        <v>0.49590630170477912</v>
      </c>
      <c r="F18" s="402">
        <v>0.35208715547550601</v>
      </c>
      <c r="G18" s="402">
        <v>0.37372780080858059</v>
      </c>
    </row>
    <row r="19" spans="1:7" s="403" customFormat="1">
      <c r="A19" s="397"/>
      <c r="B19" s="394" t="s">
        <v>202</v>
      </c>
      <c r="C19" s="401"/>
      <c r="D19" s="401"/>
      <c r="E19" s="402"/>
      <c r="F19" s="402"/>
      <c r="G19" s="402"/>
    </row>
    <row r="20" spans="1:7">
      <c r="A20" s="404">
        <v>9</v>
      </c>
      <c r="B20" s="405" t="s">
        <v>265</v>
      </c>
      <c r="C20" s="406">
        <v>0.79138537135384679</v>
      </c>
      <c r="D20" s="406">
        <v>0.69064394150800357</v>
      </c>
      <c r="E20" s="402">
        <v>0.67718801084144131</v>
      </c>
      <c r="F20" s="402">
        <v>0.55714992853223078</v>
      </c>
      <c r="G20" s="402">
        <v>0.62420198725386078</v>
      </c>
    </row>
    <row r="21" spans="1:7">
      <c r="A21" s="404">
        <v>10</v>
      </c>
      <c r="B21" s="405" t="s">
        <v>266</v>
      </c>
      <c r="C21" s="406">
        <v>0.7808560006523585</v>
      </c>
      <c r="D21" s="406">
        <v>0.69955279021750183</v>
      </c>
      <c r="E21" s="402">
        <v>0.67867906941755862</v>
      </c>
      <c r="F21" s="402">
        <v>0.50929623693761761</v>
      </c>
      <c r="G21" s="402">
        <v>0.59346538543447258</v>
      </c>
    </row>
    <row r="22" spans="1:7">
      <c r="A22" s="390"/>
      <c r="B22" s="391" t="s">
        <v>7</v>
      </c>
      <c r="C22" s="392"/>
      <c r="D22" s="392"/>
      <c r="E22" s="393"/>
      <c r="F22" s="393"/>
      <c r="G22" s="393"/>
    </row>
    <row r="23" spans="1:7" ht="15" customHeight="1">
      <c r="A23" s="407">
        <v>11</v>
      </c>
      <c r="B23" s="408" t="s">
        <v>8</v>
      </c>
      <c r="C23" s="409">
        <v>5.1125802654511374E-2</v>
      </c>
      <c r="D23" s="409">
        <v>5.1437992650049405E-2</v>
      </c>
      <c r="E23" s="410">
        <v>5.2027128064191401E-2</v>
      </c>
      <c r="F23" s="410">
        <v>5.8744008166890328E-2</v>
      </c>
      <c r="G23" s="410">
        <v>6.2370958972028122E-2</v>
      </c>
    </row>
    <row r="24" spans="1:7">
      <c r="A24" s="407">
        <v>12</v>
      </c>
      <c r="B24" s="408" t="s">
        <v>9</v>
      </c>
      <c r="C24" s="409">
        <v>1.2523992958820935E-2</v>
      </c>
      <c r="D24" s="409">
        <v>1.3784671444860116E-2</v>
      </c>
      <c r="E24" s="410">
        <v>1.2584509667904814E-2</v>
      </c>
      <c r="F24" s="410">
        <v>1.6067369863756693E-2</v>
      </c>
      <c r="G24" s="410">
        <v>1.8006685797729498E-2</v>
      </c>
    </row>
    <row r="25" spans="1:7">
      <c r="A25" s="407">
        <v>13</v>
      </c>
      <c r="B25" s="408" t="s">
        <v>10</v>
      </c>
      <c r="C25" s="409">
        <v>-1.5997315282738338E-2</v>
      </c>
      <c r="D25" s="409">
        <v>-1.4881444152923249E-2</v>
      </c>
      <c r="E25" s="410">
        <v>-1.6853417667281659E-2</v>
      </c>
      <c r="F25" s="410">
        <v>-9.9927615662172165E-3</v>
      </c>
      <c r="G25" s="410">
        <v>-9.6794413720030729E-3</v>
      </c>
    </row>
    <row r="26" spans="1:7">
      <c r="A26" s="407">
        <v>14</v>
      </c>
      <c r="B26" s="408" t="s">
        <v>236</v>
      </c>
      <c r="C26" s="409">
        <v>3.8601809695690437E-2</v>
      </c>
      <c r="D26" s="409">
        <v>3.7653321205189293E-2</v>
      </c>
      <c r="E26" s="410">
        <v>3.9442618396286586E-2</v>
      </c>
      <c r="F26" s="410">
        <v>4.2676638303133639E-2</v>
      </c>
      <c r="G26" s="410">
        <v>4.4364273174298634E-2</v>
      </c>
    </row>
    <row r="27" spans="1:7">
      <c r="A27" s="407">
        <v>15</v>
      </c>
      <c r="B27" s="408" t="s">
        <v>11</v>
      </c>
      <c r="C27" s="409">
        <v>-7.6473750675502593E-3</v>
      </c>
      <c r="D27" s="409">
        <v>8.2600166859475195E-3</v>
      </c>
      <c r="E27" s="410">
        <v>8.8830645608517814E-4</v>
      </c>
      <c r="F27" s="410">
        <v>-3.6621896534330942E-2</v>
      </c>
      <c r="G27" s="410">
        <v>-3.003286231765567E-2</v>
      </c>
    </row>
    <row r="28" spans="1:7">
      <c r="A28" s="407">
        <v>16</v>
      </c>
      <c r="B28" s="408" t="s">
        <v>12</v>
      </c>
      <c r="C28" s="409">
        <v>-1.6279236881896586E-2</v>
      </c>
      <c r="D28" s="409">
        <v>1.9161090225362512E-2</v>
      </c>
      <c r="E28" s="410">
        <v>2.2075211806285612E-3</v>
      </c>
      <c r="F28" s="410">
        <v>-7.5851144048397282E-2</v>
      </c>
      <c r="G28" s="410">
        <v>-6.0499535455763559E-2</v>
      </c>
    </row>
    <row r="29" spans="1:7">
      <c r="A29" s="390"/>
      <c r="B29" s="391" t="s">
        <v>13</v>
      </c>
      <c r="C29" s="411"/>
      <c r="D29" s="411"/>
      <c r="E29" s="412"/>
      <c r="F29" s="393"/>
      <c r="G29" s="412"/>
    </row>
    <row r="30" spans="1:7">
      <c r="A30" s="407">
        <v>17</v>
      </c>
      <c r="B30" s="408" t="s">
        <v>14</v>
      </c>
      <c r="C30" s="409">
        <v>0.31339797788541668</v>
      </c>
      <c r="D30" s="409">
        <v>0.31617519307197872</v>
      </c>
      <c r="E30" s="410">
        <v>0.28695157822693013</v>
      </c>
      <c r="F30" s="410">
        <v>0.31635394393017036</v>
      </c>
      <c r="G30" s="410">
        <v>0.27766981326213142</v>
      </c>
    </row>
    <row r="31" spans="1:7" ht="15" customHeight="1">
      <c r="A31" s="407">
        <v>18</v>
      </c>
      <c r="B31" s="408" t="s">
        <v>15</v>
      </c>
      <c r="C31" s="409">
        <v>0.1718000354387807</v>
      </c>
      <c r="D31" s="409">
        <v>0.18158273981814421</v>
      </c>
      <c r="E31" s="410">
        <v>0.17040039276091901</v>
      </c>
      <c r="F31" s="410">
        <v>0.21773266212953629</v>
      </c>
      <c r="G31" s="410">
        <v>0.17638751738706449</v>
      </c>
    </row>
    <row r="32" spans="1:7">
      <c r="A32" s="407">
        <v>19</v>
      </c>
      <c r="B32" s="408" t="s">
        <v>16</v>
      </c>
      <c r="C32" s="409">
        <v>0.57277557120673406</v>
      </c>
      <c r="D32" s="409">
        <v>0.61192009603425734</v>
      </c>
      <c r="E32" s="410">
        <v>0.62794113874272672</v>
      </c>
      <c r="F32" s="410">
        <v>0.69309571869546516</v>
      </c>
      <c r="G32" s="410">
        <v>0.59461230138330146</v>
      </c>
    </row>
    <row r="33" spans="1:7" ht="15" customHeight="1">
      <c r="A33" s="407">
        <v>20</v>
      </c>
      <c r="B33" s="408" t="s">
        <v>17</v>
      </c>
      <c r="C33" s="409">
        <v>0.21877193974254119</v>
      </c>
      <c r="D33" s="409">
        <v>0.33452769676632027</v>
      </c>
      <c r="E33" s="410">
        <v>0.2449605865384521</v>
      </c>
      <c r="F33" s="410">
        <v>0.40801661990717875</v>
      </c>
      <c r="G33" s="410">
        <v>0.42241256935346716</v>
      </c>
    </row>
    <row r="34" spans="1:7">
      <c r="A34" s="407">
        <v>21</v>
      </c>
      <c r="B34" s="408" t="s">
        <v>18</v>
      </c>
      <c r="C34" s="409">
        <v>-0.36462041874515388</v>
      </c>
      <c r="D34" s="409">
        <v>-0.35443152663704452</v>
      </c>
      <c r="E34" s="410">
        <v>-0.27712033610761122</v>
      </c>
      <c r="F34" s="410">
        <v>-0.45944348748891117</v>
      </c>
      <c r="G34" s="410">
        <v>-0.37889706859680738</v>
      </c>
    </row>
    <row r="35" spans="1:7" ht="15" customHeight="1">
      <c r="A35" s="390"/>
      <c r="B35" s="391" t="s">
        <v>19</v>
      </c>
      <c r="C35" s="411"/>
      <c r="D35" s="411"/>
      <c r="E35" s="412"/>
      <c r="F35" s="393"/>
      <c r="G35" s="412"/>
    </row>
    <row r="36" spans="1:7">
      <c r="A36" s="407">
        <v>22</v>
      </c>
      <c r="B36" s="408" t="s">
        <v>20</v>
      </c>
      <c r="C36" s="409">
        <v>0.43931983875729591</v>
      </c>
      <c r="D36" s="409">
        <v>0.42181138189342771</v>
      </c>
      <c r="E36" s="410">
        <v>0.26390376243932728</v>
      </c>
      <c r="F36" s="410">
        <v>0.30287774711252358</v>
      </c>
      <c r="G36" s="410">
        <v>0.52113295838255436</v>
      </c>
    </row>
    <row r="37" spans="1:7" ht="15" customHeight="1">
      <c r="A37" s="407">
        <v>23</v>
      </c>
      <c r="B37" s="408" t="s">
        <v>21</v>
      </c>
      <c r="C37" s="409">
        <v>0.69237384007133707</v>
      </c>
      <c r="D37" s="409">
        <v>0.64761797487375028</v>
      </c>
      <c r="E37" s="410">
        <v>0.55604569489722855</v>
      </c>
      <c r="F37" s="410">
        <v>0.68369426253851584</v>
      </c>
      <c r="G37" s="410">
        <v>0.78901181747892546</v>
      </c>
    </row>
    <row r="38" spans="1:7" ht="15" thickBot="1">
      <c r="A38" s="413">
        <v>24</v>
      </c>
      <c r="B38" s="414" t="s">
        <v>22</v>
      </c>
      <c r="C38" s="415">
        <v>0.22790021426568069</v>
      </c>
      <c r="D38" s="415">
        <v>0.31648223753791105</v>
      </c>
      <c r="E38" s="416">
        <v>0.26579028572519137</v>
      </c>
      <c r="F38" s="416">
        <v>0.38516270726938384</v>
      </c>
      <c r="G38" s="416">
        <v>0.39028506046287992</v>
      </c>
    </row>
    <row r="39" spans="1:7">
      <c r="A39" s="4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3"/>
  <sheetViews>
    <sheetView workbookViewId="0">
      <pane xSplit="1" ySplit="5" topLeftCell="C27" activePane="bottomRight" state="frozen"/>
      <selection pane="topRight" activeCell="B1" sqref="B1"/>
      <selection pane="bottomLeft" activeCell="A5" sqref="A5"/>
      <selection pane="bottomRight" activeCell="G46" sqref="G46"/>
    </sheetView>
  </sheetViews>
  <sheetFormatPr defaultRowHeight="14.4"/>
  <cols>
    <col min="1" max="1" width="9.5546875" style="1" bestFit="1" customWidth="1"/>
    <col min="2" max="2" width="55.109375" style="1" bestFit="1" customWidth="1"/>
    <col min="3" max="3" width="11.6640625" style="1" customWidth="1"/>
    <col min="4" max="4" width="13.33203125" style="1" customWidth="1"/>
    <col min="5" max="5" width="14.5546875" style="1" customWidth="1"/>
    <col min="6" max="6" width="11.6640625" style="1" customWidth="1"/>
    <col min="7" max="7" width="13.6640625" style="1" customWidth="1"/>
    <col min="8" max="8" width="14.5546875" style="1" customWidth="1"/>
  </cols>
  <sheetData>
    <row r="1" spans="1:8">
      <c r="A1" s="16" t="s">
        <v>199</v>
      </c>
      <c r="B1" s="1" t="str">
        <f>'1. key ratios'!B1</f>
        <v>სს სილქ როუდ ბანკი</v>
      </c>
    </row>
    <row r="2" spans="1:8">
      <c r="A2" s="16" t="s">
        <v>200</v>
      </c>
      <c r="B2" s="420">
        <f>'1. key ratios'!B2</f>
        <v>43008</v>
      </c>
    </row>
    <row r="3" spans="1:8">
      <c r="A3" s="16"/>
    </row>
    <row r="4" spans="1:8" ht="15" thickBot="1">
      <c r="A4" s="29" t="s">
        <v>348</v>
      </c>
      <c r="B4" s="75" t="s">
        <v>257</v>
      </c>
      <c r="C4" s="29"/>
      <c r="D4" s="30"/>
      <c r="E4" s="30"/>
      <c r="F4" s="31"/>
      <c r="G4" s="31"/>
      <c r="H4" s="32" t="s">
        <v>101</v>
      </c>
    </row>
    <row r="5" spans="1:8">
      <c r="A5" s="33"/>
      <c r="B5" s="34"/>
      <c r="C5" s="425" t="s">
        <v>206</v>
      </c>
      <c r="D5" s="426"/>
      <c r="E5" s="427"/>
      <c r="F5" s="425" t="s">
        <v>207</v>
      </c>
      <c r="G5" s="426"/>
      <c r="H5" s="428"/>
    </row>
    <row r="6" spans="1:8">
      <c r="A6" s="35" t="s">
        <v>29</v>
      </c>
      <c r="B6" s="36" t="s">
        <v>161</v>
      </c>
      <c r="C6" s="37" t="s">
        <v>30</v>
      </c>
      <c r="D6" s="37" t="s">
        <v>102</v>
      </c>
      <c r="E6" s="37" t="s">
        <v>71</v>
      </c>
      <c r="F6" s="37" t="s">
        <v>30</v>
      </c>
      <c r="G6" s="37" t="s">
        <v>102</v>
      </c>
      <c r="H6" s="38" t="s">
        <v>71</v>
      </c>
    </row>
    <row r="7" spans="1:8">
      <c r="A7" s="35">
        <v>1</v>
      </c>
      <c r="B7" s="39" t="s">
        <v>162</v>
      </c>
      <c r="C7" s="250">
        <v>1325245.53</v>
      </c>
      <c r="D7" s="250">
        <v>1752750.61</v>
      </c>
      <c r="E7" s="248">
        <f>C7+D7</f>
        <v>3077996.14</v>
      </c>
      <c r="F7" s="249">
        <v>2042036.5</v>
      </c>
      <c r="G7" s="250">
        <v>1531853.83</v>
      </c>
      <c r="H7" s="251">
        <f>F7+G7</f>
        <v>3573890.33</v>
      </c>
    </row>
    <row r="8" spans="1:8">
      <c r="A8" s="35">
        <v>2</v>
      </c>
      <c r="B8" s="39" t="s">
        <v>163</v>
      </c>
      <c r="C8" s="250">
        <v>3243072.36</v>
      </c>
      <c r="D8" s="250">
        <v>2786872.1599999997</v>
      </c>
      <c r="E8" s="248">
        <f t="shared" ref="E8:E20" si="0">C8+D8</f>
        <v>6029944.5199999996</v>
      </c>
      <c r="F8" s="249">
        <v>165135.07999999999</v>
      </c>
      <c r="G8" s="250">
        <v>7738789.8600000003</v>
      </c>
      <c r="H8" s="251">
        <f t="shared" ref="H8:H40" si="1">F8+G8</f>
        <v>7903924.9400000004</v>
      </c>
    </row>
    <row r="9" spans="1:8">
      <c r="A9" s="35">
        <v>3</v>
      </c>
      <c r="B9" s="39" t="s">
        <v>164</v>
      </c>
      <c r="C9" s="250">
        <v>270010.7</v>
      </c>
      <c r="D9" s="250">
        <v>1141386.8999999999</v>
      </c>
      <c r="E9" s="248">
        <f t="shared" si="0"/>
        <v>1411397.5999999999</v>
      </c>
      <c r="F9" s="249">
        <v>61234.29</v>
      </c>
      <c r="G9" s="250">
        <v>12232367.690000001</v>
      </c>
      <c r="H9" s="251">
        <f t="shared" si="1"/>
        <v>12293601.98</v>
      </c>
    </row>
    <row r="10" spans="1:8">
      <c r="A10" s="35">
        <v>4</v>
      </c>
      <c r="B10" s="39" t="s">
        <v>193</v>
      </c>
      <c r="C10" s="250">
        <v>0</v>
      </c>
      <c r="D10" s="250">
        <v>0</v>
      </c>
      <c r="E10" s="248">
        <f t="shared" si="0"/>
        <v>0</v>
      </c>
      <c r="F10" s="249">
        <v>0</v>
      </c>
      <c r="G10" s="250">
        <v>0</v>
      </c>
      <c r="H10" s="251">
        <f t="shared" si="1"/>
        <v>0</v>
      </c>
    </row>
    <row r="11" spans="1:8">
      <c r="A11" s="35">
        <v>5</v>
      </c>
      <c r="B11" s="39" t="s">
        <v>165</v>
      </c>
      <c r="C11" s="250">
        <v>9706703.4100000001</v>
      </c>
      <c r="D11" s="250">
        <v>0</v>
      </c>
      <c r="E11" s="248">
        <f t="shared" si="0"/>
        <v>9706703.4100000001</v>
      </c>
      <c r="F11" s="249">
        <v>11538101.609999999</v>
      </c>
      <c r="G11" s="250">
        <v>0</v>
      </c>
      <c r="H11" s="251">
        <f t="shared" si="1"/>
        <v>11538101.609999999</v>
      </c>
    </row>
    <row r="12" spans="1:8">
      <c r="A12" s="35">
        <v>6.1</v>
      </c>
      <c r="B12" s="40" t="s">
        <v>166</v>
      </c>
      <c r="C12" s="250">
        <v>2586797.9</v>
      </c>
      <c r="D12" s="250">
        <v>3468094.39</v>
      </c>
      <c r="E12" s="248">
        <f t="shared" si="0"/>
        <v>6054892.29</v>
      </c>
      <c r="F12" s="249">
        <v>4438806.3000000007</v>
      </c>
      <c r="G12" s="250">
        <v>6510727.4800000004</v>
      </c>
      <c r="H12" s="251">
        <f t="shared" si="1"/>
        <v>10949533.780000001</v>
      </c>
    </row>
    <row r="13" spans="1:8">
      <c r="A13" s="35">
        <v>6.2</v>
      </c>
      <c r="B13" s="40" t="s">
        <v>167</v>
      </c>
      <c r="C13" s="250">
        <v>-250231.55</v>
      </c>
      <c r="D13" s="250">
        <v>-789999.16</v>
      </c>
      <c r="E13" s="248">
        <f t="shared" si="0"/>
        <v>-1040230.71</v>
      </c>
      <c r="F13" s="249">
        <v>-749491.59</v>
      </c>
      <c r="G13" s="250">
        <v>-1181869.49</v>
      </c>
      <c r="H13" s="251">
        <f t="shared" si="1"/>
        <v>-1931361.08</v>
      </c>
    </row>
    <row r="14" spans="1:8">
      <c r="A14" s="35">
        <v>6</v>
      </c>
      <c r="B14" s="39" t="s">
        <v>168</v>
      </c>
      <c r="C14" s="248">
        <f>C12+C13</f>
        <v>2336566.35</v>
      </c>
      <c r="D14" s="248">
        <f>D12+D13</f>
        <v>2678095.23</v>
      </c>
      <c r="E14" s="248">
        <f t="shared" si="0"/>
        <v>5014661.58</v>
      </c>
      <c r="F14" s="248">
        <f>F12+F13</f>
        <v>3689314.7100000009</v>
      </c>
      <c r="G14" s="248">
        <f>G12+G13</f>
        <v>5328857.99</v>
      </c>
      <c r="H14" s="251">
        <f t="shared" si="1"/>
        <v>9018172.7000000011</v>
      </c>
    </row>
    <row r="15" spans="1:8">
      <c r="A15" s="35">
        <v>7</v>
      </c>
      <c r="B15" s="39" t="s">
        <v>169</v>
      </c>
      <c r="C15" s="247">
        <v>326198.97000000009</v>
      </c>
      <c r="D15" s="247">
        <v>12925.669999999998</v>
      </c>
      <c r="E15" s="248">
        <f t="shared" si="0"/>
        <v>339124.64000000007</v>
      </c>
      <c r="F15" s="249">
        <v>378882.39999999997</v>
      </c>
      <c r="G15" s="250">
        <v>49725.279999999999</v>
      </c>
      <c r="H15" s="251">
        <f t="shared" si="1"/>
        <v>428607.67999999993</v>
      </c>
    </row>
    <row r="16" spans="1:8">
      <c r="A16" s="35">
        <v>8</v>
      </c>
      <c r="B16" s="39" t="s">
        <v>170</v>
      </c>
      <c r="C16" s="247">
        <v>1252394.1100000001</v>
      </c>
      <c r="D16" s="247">
        <v>0</v>
      </c>
      <c r="E16" s="248">
        <f t="shared" si="0"/>
        <v>1252394.1100000001</v>
      </c>
      <c r="F16" s="249">
        <v>1857369.9200000002</v>
      </c>
      <c r="G16" s="250" t="s">
        <v>420</v>
      </c>
      <c r="H16" s="251" t="e">
        <f t="shared" si="1"/>
        <v>#VALUE!</v>
      </c>
    </row>
    <row r="17" spans="1:8">
      <c r="A17" s="35">
        <v>9</v>
      </c>
      <c r="B17" s="39" t="s">
        <v>171</v>
      </c>
      <c r="C17" s="247">
        <v>20000</v>
      </c>
      <c r="D17" s="247">
        <v>0</v>
      </c>
      <c r="E17" s="248">
        <f t="shared" si="0"/>
        <v>20000</v>
      </c>
      <c r="F17" s="249">
        <v>20000</v>
      </c>
      <c r="G17" s="250">
        <v>0</v>
      </c>
      <c r="H17" s="251">
        <f t="shared" si="1"/>
        <v>20000</v>
      </c>
    </row>
    <row r="18" spans="1:8">
      <c r="A18" s="35">
        <v>10</v>
      </c>
      <c r="B18" s="39" t="s">
        <v>172</v>
      </c>
      <c r="C18" s="247">
        <v>15355197.609999999</v>
      </c>
      <c r="D18" s="247">
        <v>0</v>
      </c>
      <c r="E18" s="248">
        <f t="shared" si="0"/>
        <v>15355197.609999999</v>
      </c>
      <c r="F18" s="249">
        <v>16187358.48</v>
      </c>
      <c r="G18" s="250" t="s">
        <v>420</v>
      </c>
      <c r="H18" s="251" t="e">
        <f t="shared" si="1"/>
        <v>#VALUE!</v>
      </c>
    </row>
    <row r="19" spans="1:8">
      <c r="A19" s="35">
        <v>11</v>
      </c>
      <c r="B19" s="39" t="s">
        <v>173</v>
      </c>
      <c r="C19" s="247">
        <v>986117.24</v>
      </c>
      <c r="D19" s="247">
        <v>1379242.92</v>
      </c>
      <c r="E19" s="248">
        <f t="shared" si="0"/>
        <v>2365360.16</v>
      </c>
      <c r="F19" s="249">
        <v>941816.78</v>
      </c>
      <c r="G19" s="250">
        <v>91124.37000000001</v>
      </c>
      <c r="H19" s="251">
        <f t="shared" si="1"/>
        <v>1032941.15</v>
      </c>
    </row>
    <row r="20" spans="1:8">
      <c r="A20" s="35">
        <v>12</v>
      </c>
      <c r="B20" s="41" t="s">
        <v>174</v>
      </c>
      <c r="C20" s="248">
        <f>SUM(C7:C11)+SUM(C14:C19)</f>
        <v>34821506.280000001</v>
      </c>
      <c r="D20" s="248">
        <f>SUM(D7:D11)+SUM(D14:D19)</f>
        <v>9751273.4900000002</v>
      </c>
      <c r="E20" s="248">
        <f t="shared" si="0"/>
        <v>44572779.770000003</v>
      </c>
      <c r="F20" s="248">
        <f>SUM(F7:F11)+SUM(F14:F19)</f>
        <v>36881249.770000003</v>
      </c>
      <c r="G20" s="248">
        <f>SUM(G7:G11)+SUM(G14:G19)</f>
        <v>26972719.020000003</v>
      </c>
      <c r="H20" s="251">
        <f t="shared" si="1"/>
        <v>63853968.790000007</v>
      </c>
    </row>
    <row r="21" spans="1:8">
      <c r="A21" s="35"/>
      <c r="B21" s="36" t="s">
        <v>191</v>
      </c>
      <c r="C21" s="252"/>
      <c r="D21" s="252"/>
      <c r="E21" s="252"/>
      <c r="F21" s="253"/>
      <c r="G21" s="254"/>
      <c r="H21" s="255"/>
    </row>
    <row r="22" spans="1:8">
      <c r="A22" s="35">
        <v>13</v>
      </c>
      <c r="B22" s="39" t="s">
        <v>175</v>
      </c>
      <c r="C22" s="247">
        <v>0</v>
      </c>
      <c r="D22" s="247">
        <v>0</v>
      </c>
      <c r="E22" s="248">
        <f>C22+D22</f>
        <v>0</v>
      </c>
      <c r="F22" s="249">
        <v>501310.29</v>
      </c>
      <c r="G22" s="250">
        <v>28808.81</v>
      </c>
      <c r="H22" s="251">
        <f t="shared" si="1"/>
        <v>530119.1</v>
      </c>
    </row>
    <row r="23" spans="1:8">
      <c r="A23" s="35">
        <v>14</v>
      </c>
      <c r="B23" s="39" t="s">
        <v>176</v>
      </c>
      <c r="C23" s="247">
        <v>2554327.5299999998</v>
      </c>
      <c r="D23" s="247">
        <v>5350310.3899999997</v>
      </c>
      <c r="E23" s="248">
        <f t="shared" ref="E23:E40" si="2">C23+D23</f>
        <v>7904637.9199999999</v>
      </c>
      <c r="F23" s="249">
        <v>2515024.4299999997</v>
      </c>
      <c r="G23" s="250">
        <v>21035254.699999999</v>
      </c>
      <c r="H23" s="251">
        <f t="shared" si="1"/>
        <v>23550279.129999999</v>
      </c>
    </row>
    <row r="24" spans="1:8">
      <c r="A24" s="35">
        <v>15</v>
      </c>
      <c r="B24" s="39" t="s">
        <v>177</v>
      </c>
      <c r="C24" s="247">
        <v>563065.19999999995</v>
      </c>
      <c r="D24" s="247">
        <v>1690442.94</v>
      </c>
      <c r="E24" s="248">
        <f t="shared" si="2"/>
        <v>2253508.1399999997</v>
      </c>
      <c r="F24" s="249">
        <v>376937.92</v>
      </c>
      <c r="G24" s="250">
        <v>994033.02</v>
      </c>
      <c r="H24" s="251">
        <f t="shared" si="1"/>
        <v>1370970.94</v>
      </c>
    </row>
    <row r="25" spans="1:8">
      <c r="A25" s="35">
        <v>16</v>
      </c>
      <c r="B25" s="39" t="s">
        <v>178</v>
      </c>
      <c r="C25" s="247">
        <v>832602.5</v>
      </c>
      <c r="D25" s="247">
        <v>4006330.61</v>
      </c>
      <c r="E25" s="248">
        <f t="shared" si="2"/>
        <v>4838933.1099999994</v>
      </c>
      <c r="F25" s="249">
        <v>1495372.08</v>
      </c>
      <c r="G25" s="250">
        <v>5512682.1099999994</v>
      </c>
      <c r="H25" s="251">
        <f t="shared" si="1"/>
        <v>7008054.1899999995</v>
      </c>
    </row>
    <row r="26" spans="1:8">
      <c r="A26" s="35">
        <v>17</v>
      </c>
      <c r="B26" s="39" t="s">
        <v>179</v>
      </c>
      <c r="C26" s="252"/>
      <c r="D26" s="252"/>
      <c r="E26" s="248">
        <f t="shared" si="2"/>
        <v>0</v>
      </c>
      <c r="F26" s="253"/>
      <c r="G26" s="254"/>
      <c r="H26" s="251">
        <f t="shared" si="1"/>
        <v>0</v>
      </c>
    </row>
    <row r="27" spans="1:8">
      <c r="A27" s="35">
        <v>18</v>
      </c>
      <c r="B27" s="39" t="s">
        <v>180</v>
      </c>
      <c r="C27" s="247">
        <v>0</v>
      </c>
      <c r="D27" s="247">
        <v>0</v>
      </c>
      <c r="E27" s="248">
        <f t="shared" si="2"/>
        <v>0</v>
      </c>
      <c r="F27" s="249">
        <v>1500000</v>
      </c>
      <c r="G27" s="250">
        <v>0</v>
      </c>
      <c r="H27" s="251">
        <f t="shared" si="1"/>
        <v>1500000</v>
      </c>
    </row>
    <row r="28" spans="1:8">
      <c r="A28" s="35">
        <v>19</v>
      </c>
      <c r="B28" s="39" t="s">
        <v>181</v>
      </c>
      <c r="C28" s="247">
        <v>40279.599999999999</v>
      </c>
      <c r="D28" s="247">
        <v>64605.21</v>
      </c>
      <c r="E28" s="248">
        <f t="shared" si="2"/>
        <v>104884.81</v>
      </c>
      <c r="F28" s="249">
        <v>71552.89</v>
      </c>
      <c r="G28" s="250">
        <v>149882.92000000001</v>
      </c>
      <c r="H28" s="251">
        <f t="shared" si="1"/>
        <v>221435.81</v>
      </c>
    </row>
    <row r="29" spans="1:8">
      <c r="A29" s="35">
        <v>20</v>
      </c>
      <c r="B29" s="39" t="s">
        <v>103</v>
      </c>
      <c r="C29" s="247">
        <v>1282260.58</v>
      </c>
      <c r="D29" s="247">
        <v>755200.16</v>
      </c>
      <c r="E29" s="248">
        <f t="shared" si="2"/>
        <v>2037460.7400000002</v>
      </c>
      <c r="F29" s="249">
        <v>969254.33900000004</v>
      </c>
      <c r="G29" s="250">
        <v>62531.39</v>
      </c>
      <c r="H29" s="251">
        <f t="shared" si="1"/>
        <v>1031785.7290000001</v>
      </c>
    </row>
    <row r="30" spans="1:8">
      <c r="A30" s="35">
        <v>21</v>
      </c>
      <c r="B30" s="39" t="s">
        <v>182</v>
      </c>
      <c r="C30" s="247">
        <v>0</v>
      </c>
      <c r="D30" s="247">
        <v>0</v>
      </c>
      <c r="E30" s="248">
        <f t="shared" si="2"/>
        <v>0</v>
      </c>
      <c r="F30" s="249">
        <v>0</v>
      </c>
      <c r="G30" s="250">
        <v>0</v>
      </c>
      <c r="H30" s="251">
        <f t="shared" si="1"/>
        <v>0</v>
      </c>
    </row>
    <row r="31" spans="1:8">
      <c r="A31" s="35">
        <v>22</v>
      </c>
      <c r="B31" s="41" t="s">
        <v>183</v>
      </c>
      <c r="C31" s="248">
        <f>SUM(C22:C30)</f>
        <v>5272535.41</v>
      </c>
      <c r="D31" s="248">
        <f>SUM(D22:D30)</f>
        <v>11866889.310000001</v>
      </c>
      <c r="E31" s="248">
        <f>C31+D31</f>
        <v>17139424.719999999</v>
      </c>
      <c r="F31" s="248">
        <f>SUM(F22:F30)</f>
        <v>7429451.9489999991</v>
      </c>
      <c r="G31" s="248">
        <f>SUM(G22:G30)</f>
        <v>27783192.949999999</v>
      </c>
      <c r="H31" s="251">
        <f t="shared" si="1"/>
        <v>35212644.898999996</v>
      </c>
    </row>
    <row r="32" spans="1:8">
      <c r="A32" s="35"/>
      <c r="B32" s="36" t="s">
        <v>192</v>
      </c>
      <c r="C32" s="252"/>
      <c r="D32" s="252"/>
      <c r="E32" s="247"/>
      <c r="F32" s="253"/>
      <c r="G32" s="254"/>
      <c r="H32" s="255"/>
    </row>
    <row r="33" spans="1:8">
      <c r="A33" s="35">
        <v>23</v>
      </c>
      <c r="B33" s="39" t="s">
        <v>184</v>
      </c>
      <c r="C33" s="247">
        <v>30000000</v>
      </c>
      <c r="D33" s="252">
        <v>0</v>
      </c>
      <c r="E33" s="248">
        <f t="shared" si="2"/>
        <v>30000000</v>
      </c>
      <c r="F33" s="249">
        <v>30000000</v>
      </c>
      <c r="G33" s="254">
        <v>0</v>
      </c>
      <c r="H33" s="251">
        <f t="shared" si="1"/>
        <v>30000000</v>
      </c>
    </row>
    <row r="34" spans="1:8">
      <c r="A34" s="35">
        <v>24</v>
      </c>
      <c r="B34" s="39" t="s">
        <v>185</v>
      </c>
      <c r="C34" s="247">
        <v>0</v>
      </c>
      <c r="D34" s="252">
        <v>0</v>
      </c>
      <c r="E34" s="248">
        <f t="shared" si="2"/>
        <v>0</v>
      </c>
      <c r="F34" s="249">
        <v>0</v>
      </c>
      <c r="G34" s="254">
        <v>0</v>
      </c>
      <c r="H34" s="251">
        <f t="shared" si="1"/>
        <v>0</v>
      </c>
    </row>
    <row r="35" spans="1:8">
      <c r="A35" s="35">
        <v>25</v>
      </c>
      <c r="B35" s="40" t="s">
        <v>186</v>
      </c>
      <c r="C35" s="247">
        <v>0</v>
      </c>
      <c r="D35" s="252">
        <v>0</v>
      </c>
      <c r="E35" s="248">
        <f t="shared" si="2"/>
        <v>0</v>
      </c>
      <c r="F35" s="249">
        <v>0</v>
      </c>
      <c r="G35" s="254">
        <v>0</v>
      </c>
      <c r="H35" s="251">
        <f t="shared" si="1"/>
        <v>0</v>
      </c>
    </row>
    <row r="36" spans="1:8">
      <c r="A36" s="35">
        <v>26</v>
      </c>
      <c r="B36" s="39" t="s">
        <v>187</v>
      </c>
      <c r="C36" s="247">
        <v>0</v>
      </c>
      <c r="D36" s="252">
        <v>0</v>
      </c>
      <c r="E36" s="248">
        <f t="shared" si="2"/>
        <v>0</v>
      </c>
      <c r="F36" s="249">
        <v>0</v>
      </c>
      <c r="G36" s="254">
        <v>0</v>
      </c>
      <c r="H36" s="251">
        <f t="shared" si="1"/>
        <v>0</v>
      </c>
    </row>
    <row r="37" spans="1:8">
      <c r="A37" s="35">
        <v>27</v>
      </c>
      <c r="B37" s="39" t="s">
        <v>188</v>
      </c>
      <c r="C37" s="247">
        <v>0</v>
      </c>
      <c r="D37" s="252">
        <v>0</v>
      </c>
      <c r="E37" s="248">
        <f t="shared" si="2"/>
        <v>0</v>
      </c>
      <c r="F37" s="249">
        <v>0</v>
      </c>
      <c r="G37" s="254">
        <v>0</v>
      </c>
      <c r="H37" s="251">
        <f t="shared" si="1"/>
        <v>0</v>
      </c>
    </row>
    <row r="38" spans="1:8">
      <c r="A38" s="35">
        <v>28</v>
      </c>
      <c r="B38" s="39" t="s">
        <v>189</v>
      </c>
      <c r="C38" s="247">
        <v>-7549076.6400000006</v>
      </c>
      <c r="D38" s="252">
        <v>0</v>
      </c>
      <c r="E38" s="248">
        <f t="shared" si="2"/>
        <v>-7549076.6400000006</v>
      </c>
      <c r="F38" s="249">
        <v>-6341108.379999999</v>
      </c>
      <c r="G38" s="254">
        <v>0</v>
      </c>
      <c r="H38" s="251">
        <f t="shared" si="1"/>
        <v>-6341108.379999999</v>
      </c>
    </row>
    <row r="39" spans="1:8">
      <c r="A39" s="35">
        <v>29</v>
      </c>
      <c r="B39" s="39" t="s">
        <v>208</v>
      </c>
      <c r="C39" s="247">
        <v>4982432.3</v>
      </c>
      <c r="D39" s="252">
        <v>0</v>
      </c>
      <c r="E39" s="248">
        <f t="shared" si="2"/>
        <v>4982432.3</v>
      </c>
      <c r="F39" s="249">
        <v>4982432.3</v>
      </c>
      <c r="G39" s="254">
        <v>0</v>
      </c>
      <c r="H39" s="251">
        <f t="shared" si="1"/>
        <v>4982432.3</v>
      </c>
    </row>
    <row r="40" spans="1:8">
      <c r="A40" s="35">
        <v>30</v>
      </c>
      <c r="B40" s="41" t="s">
        <v>190</v>
      </c>
      <c r="C40" s="247">
        <f>C33+C38+C39</f>
        <v>27433355.66</v>
      </c>
      <c r="D40" s="252">
        <v>0</v>
      </c>
      <c r="E40" s="248">
        <f t="shared" si="2"/>
        <v>27433355.66</v>
      </c>
      <c r="F40" s="249">
        <f>F33+F38+F39</f>
        <v>28641323.920000002</v>
      </c>
      <c r="G40" s="254">
        <v>0</v>
      </c>
      <c r="H40" s="251">
        <f t="shared" si="1"/>
        <v>28641323.920000002</v>
      </c>
    </row>
    <row r="41" spans="1:8" ht="15" thickBot="1">
      <c r="A41" s="42">
        <v>31</v>
      </c>
      <c r="B41" s="43" t="s">
        <v>209</v>
      </c>
      <c r="C41" s="256">
        <f>C31+C40</f>
        <v>32705891.07</v>
      </c>
      <c r="D41" s="256">
        <f>D31+D40</f>
        <v>11866889.310000001</v>
      </c>
      <c r="E41" s="256">
        <f>C41+D41</f>
        <v>44572780.380000003</v>
      </c>
      <c r="F41" s="256">
        <f>F31+F40</f>
        <v>36070775.869000003</v>
      </c>
      <c r="G41" s="256">
        <f>G31+G40</f>
        <v>27783192.949999999</v>
      </c>
      <c r="H41" s="257">
        <f>F41+G41</f>
        <v>63853968.819000006</v>
      </c>
    </row>
    <row r="43" spans="1:8">
      <c r="B43" s="44"/>
    </row>
  </sheetData>
  <mergeCells count="2">
    <mergeCell ref="C5:E5"/>
    <mergeCell ref="F5:H5"/>
  </mergeCells>
  <dataValidations count="1">
    <dataValidation type="whole" operator="lessThanOrEqual" allowBlank="1" showInputMessage="1" showErrorMessage="1" sqref="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67"/>
  <sheetViews>
    <sheetView zoomScale="70" zoomScaleNormal="70" workbookViewId="0">
      <pane xSplit="1" ySplit="6" topLeftCell="B7" activePane="bottomRight" state="frozen"/>
      <selection pane="topRight" activeCell="B1" sqref="B1"/>
      <selection pane="bottomLeft" activeCell="A6" sqref="A6"/>
      <selection pane="bottomRight" activeCell="E69" sqref="E69:E70"/>
    </sheetView>
  </sheetViews>
  <sheetFormatPr defaultColWidth="9.109375" defaultRowHeight="14.4"/>
  <cols>
    <col min="1" max="1" width="9.5546875" style="1" bestFit="1" customWidth="1"/>
    <col min="2" max="2" width="89.109375" style="1" customWidth="1"/>
    <col min="3" max="8" width="12.6640625" style="1" customWidth="1"/>
    <col min="9" max="9" width="8.88671875" customWidth="1"/>
    <col min="10" max="16384" width="9.109375" style="11"/>
  </cols>
  <sheetData>
    <row r="1" spans="1:8">
      <c r="A1" s="16" t="s">
        <v>199</v>
      </c>
      <c r="B1" s="15" t="str">
        <f>'2. RC'!B1</f>
        <v>სს სილქ როუდ ბანკი</v>
      </c>
      <c r="C1" s="15"/>
    </row>
    <row r="2" spans="1:8">
      <c r="A2" s="16" t="s">
        <v>200</v>
      </c>
      <c r="B2" s="420">
        <f>'2. RC'!B2</f>
        <v>43008</v>
      </c>
      <c r="C2" s="27"/>
      <c r="D2" s="17"/>
      <c r="E2" s="17"/>
      <c r="F2" s="17"/>
      <c r="G2" s="17"/>
      <c r="H2" s="17"/>
    </row>
    <row r="3" spans="1:8">
      <c r="A3" s="16"/>
      <c r="B3" s="15"/>
      <c r="C3" s="27"/>
      <c r="D3" s="17"/>
      <c r="E3" s="17"/>
      <c r="F3" s="17"/>
      <c r="G3" s="17"/>
      <c r="H3" s="17"/>
    </row>
    <row r="4" spans="1:8" ht="15" thickBot="1">
      <c r="A4" s="45" t="s">
        <v>349</v>
      </c>
      <c r="B4" s="28" t="s">
        <v>234</v>
      </c>
      <c r="C4" s="31"/>
      <c r="D4" s="31"/>
      <c r="E4" s="31"/>
      <c r="F4" s="45"/>
      <c r="G4" s="45"/>
      <c r="H4" s="46" t="s">
        <v>101</v>
      </c>
    </row>
    <row r="5" spans="1:8">
      <c r="A5" s="130"/>
      <c r="B5" s="131"/>
      <c r="C5" s="425" t="s">
        <v>206</v>
      </c>
      <c r="D5" s="426"/>
      <c r="E5" s="427"/>
      <c r="F5" s="425" t="s">
        <v>207</v>
      </c>
      <c r="G5" s="426"/>
      <c r="H5" s="428"/>
    </row>
    <row r="6" spans="1:8">
      <c r="A6" s="132" t="s">
        <v>29</v>
      </c>
      <c r="B6" s="47"/>
      <c r="C6" s="48" t="s">
        <v>30</v>
      </c>
      <c r="D6" s="48" t="s">
        <v>104</v>
      </c>
      <c r="E6" s="48" t="s">
        <v>71</v>
      </c>
      <c r="F6" s="48" t="s">
        <v>30</v>
      </c>
      <c r="G6" s="48" t="s">
        <v>104</v>
      </c>
      <c r="H6" s="133" t="s">
        <v>71</v>
      </c>
    </row>
    <row r="7" spans="1:8">
      <c r="A7" s="134"/>
      <c r="B7" s="50" t="s">
        <v>100</v>
      </c>
      <c r="C7" s="51"/>
      <c r="D7" s="51"/>
      <c r="E7" s="51"/>
      <c r="F7" s="51"/>
      <c r="G7" s="51"/>
      <c r="H7" s="135"/>
    </row>
    <row r="8" spans="1:8">
      <c r="A8" s="134">
        <v>1</v>
      </c>
      <c r="B8" s="52" t="s">
        <v>105</v>
      </c>
      <c r="C8" s="258">
        <v>398556.31</v>
      </c>
      <c r="D8" s="258">
        <v>8250.35</v>
      </c>
      <c r="E8" s="248">
        <f>C8+D8</f>
        <v>406806.66</v>
      </c>
      <c r="F8" s="258">
        <v>59475.92</v>
      </c>
      <c r="G8" s="258">
        <v>37355.67</v>
      </c>
      <c r="H8" s="259">
        <f>F8+G8</f>
        <v>96831.59</v>
      </c>
    </row>
    <row r="9" spans="1:8">
      <c r="A9" s="134">
        <v>2</v>
      </c>
      <c r="B9" s="52" t="s">
        <v>106</v>
      </c>
      <c r="C9" s="260">
        <f>SUM(C10:C18)</f>
        <v>285121.95</v>
      </c>
      <c r="D9" s="260">
        <f>SUM(D10:D18)</f>
        <v>429141.75</v>
      </c>
      <c r="E9" s="248">
        <f t="shared" ref="E9:E67" si="0">C9+D9</f>
        <v>714263.7</v>
      </c>
      <c r="F9" s="260">
        <f>SUM(F10:F18)</f>
        <v>468049.29</v>
      </c>
      <c r="G9" s="260">
        <f>SUM(G10:G18)</f>
        <v>905605.57</v>
      </c>
      <c r="H9" s="259">
        <f t="shared" ref="H9:H67" si="1">F9+G9</f>
        <v>1373654.8599999999</v>
      </c>
    </row>
    <row r="10" spans="1:8">
      <c r="A10" s="134">
        <v>2.1</v>
      </c>
      <c r="B10" s="53" t="s">
        <v>107</v>
      </c>
      <c r="C10" s="258">
        <v>0</v>
      </c>
      <c r="D10" s="258">
        <v>0</v>
      </c>
      <c r="E10" s="248">
        <f t="shared" si="0"/>
        <v>0</v>
      </c>
      <c r="F10" s="258">
        <v>4832.87</v>
      </c>
      <c r="G10" s="258">
        <v>0</v>
      </c>
      <c r="H10" s="259">
        <f t="shared" si="1"/>
        <v>4832.87</v>
      </c>
    </row>
    <row r="11" spans="1:8">
      <c r="A11" s="134">
        <v>2.2000000000000002</v>
      </c>
      <c r="B11" s="53" t="s">
        <v>108</v>
      </c>
      <c r="C11" s="258">
        <v>1027.3499999999694</v>
      </c>
      <c r="D11" s="258">
        <v>111342.88</v>
      </c>
      <c r="E11" s="248">
        <f t="shared" si="0"/>
        <v>112370.22999999998</v>
      </c>
      <c r="F11" s="258">
        <v>108740.36999999995</v>
      </c>
      <c r="G11" s="258">
        <v>137436.1</v>
      </c>
      <c r="H11" s="259">
        <f t="shared" si="1"/>
        <v>246176.46999999997</v>
      </c>
    </row>
    <row r="12" spans="1:8">
      <c r="A12" s="134">
        <v>2.2999999999999998</v>
      </c>
      <c r="B12" s="53" t="s">
        <v>109</v>
      </c>
      <c r="C12" s="258">
        <v>23976.07</v>
      </c>
      <c r="D12" s="258">
        <v>0</v>
      </c>
      <c r="E12" s="248">
        <f t="shared" si="0"/>
        <v>23976.07</v>
      </c>
      <c r="F12" s="258">
        <v>37847.03</v>
      </c>
      <c r="G12" s="258">
        <v>0</v>
      </c>
      <c r="H12" s="259">
        <f t="shared" si="1"/>
        <v>37847.03</v>
      </c>
    </row>
    <row r="13" spans="1:8">
      <c r="A13" s="134">
        <v>2.4</v>
      </c>
      <c r="B13" s="53" t="s">
        <v>110</v>
      </c>
      <c r="C13" s="258">
        <v>0</v>
      </c>
      <c r="D13" s="258">
        <v>0</v>
      </c>
      <c r="E13" s="248">
        <f t="shared" si="0"/>
        <v>0</v>
      </c>
      <c r="F13" s="258">
        <v>0</v>
      </c>
      <c r="G13" s="258">
        <v>0</v>
      </c>
      <c r="H13" s="259">
        <f t="shared" si="1"/>
        <v>0</v>
      </c>
    </row>
    <row r="14" spans="1:8">
      <c r="A14" s="134">
        <v>2.5</v>
      </c>
      <c r="B14" s="53" t="s">
        <v>111</v>
      </c>
      <c r="C14" s="258">
        <v>0</v>
      </c>
      <c r="D14" s="258">
        <v>0</v>
      </c>
      <c r="E14" s="248">
        <f t="shared" si="0"/>
        <v>0</v>
      </c>
      <c r="F14" s="258">
        <v>0</v>
      </c>
      <c r="G14" s="258">
        <v>0</v>
      </c>
      <c r="H14" s="259">
        <f t="shared" si="1"/>
        <v>0</v>
      </c>
    </row>
    <row r="15" spans="1:8">
      <c r="A15" s="134">
        <v>2.6</v>
      </c>
      <c r="B15" s="53" t="s">
        <v>112</v>
      </c>
      <c r="C15" s="258">
        <v>0</v>
      </c>
      <c r="D15" s="258">
        <v>0</v>
      </c>
      <c r="E15" s="248">
        <f t="shared" si="0"/>
        <v>0</v>
      </c>
      <c r="F15" s="258">
        <v>52.01</v>
      </c>
      <c r="G15" s="258">
        <v>20608.93</v>
      </c>
      <c r="H15" s="259">
        <f t="shared" si="1"/>
        <v>20660.939999999999</v>
      </c>
    </row>
    <row r="16" spans="1:8">
      <c r="A16" s="134">
        <v>2.7</v>
      </c>
      <c r="B16" s="53" t="s">
        <v>113</v>
      </c>
      <c r="C16" s="258">
        <v>134190.20000000001</v>
      </c>
      <c r="D16" s="258">
        <v>0</v>
      </c>
      <c r="E16" s="248">
        <f t="shared" si="0"/>
        <v>134190.20000000001</v>
      </c>
      <c r="F16" s="258">
        <v>158953.32999999999</v>
      </c>
      <c r="G16" s="258">
        <v>0</v>
      </c>
      <c r="H16" s="259">
        <f t="shared" si="1"/>
        <v>158953.32999999999</v>
      </c>
    </row>
    <row r="17" spans="1:8">
      <c r="A17" s="134">
        <v>2.8</v>
      </c>
      <c r="B17" s="53" t="s">
        <v>114</v>
      </c>
      <c r="C17" s="258">
        <v>118777.65</v>
      </c>
      <c r="D17" s="258">
        <v>268695.71999999997</v>
      </c>
      <c r="E17" s="248">
        <f t="shared" si="0"/>
        <v>387473.37</v>
      </c>
      <c r="F17" s="258">
        <v>125443.94</v>
      </c>
      <c r="G17" s="258">
        <v>640754.44999999995</v>
      </c>
      <c r="H17" s="259">
        <f t="shared" si="1"/>
        <v>766198.3899999999</v>
      </c>
    </row>
    <row r="18" spans="1:8">
      <c r="A18" s="134">
        <v>2.9</v>
      </c>
      <c r="B18" s="53" t="s">
        <v>115</v>
      </c>
      <c r="C18" s="258">
        <v>7150.68</v>
      </c>
      <c r="D18" s="258">
        <v>49103.15</v>
      </c>
      <c r="E18" s="248">
        <f t="shared" si="0"/>
        <v>56253.83</v>
      </c>
      <c r="F18" s="258">
        <v>32179.74</v>
      </c>
      <c r="G18" s="258">
        <v>106806.09</v>
      </c>
      <c r="H18" s="259">
        <f t="shared" si="1"/>
        <v>138985.82999999999</v>
      </c>
    </row>
    <row r="19" spans="1:8">
      <c r="A19" s="134">
        <v>3</v>
      </c>
      <c r="B19" s="52" t="s">
        <v>116</v>
      </c>
      <c r="C19" s="258">
        <v>18210.2</v>
      </c>
      <c r="D19" s="258">
        <v>64641.96</v>
      </c>
      <c r="E19" s="248">
        <f t="shared" si="0"/>
        <v>82852.160000000003</v>
      </c>
      <c r="F19" s="258">
        <v>26185.62</v>
      </c>
      <c r="G19" s="258">
        <v>74986.69</v>
      </c>
      <c r="H19" s="259">
        <f t="shared" si="1"/>
        <v>101172.31</v>
      </c>
    </row>
    <row r="20" spans="1:8">
      <c r="A20" s="134">
        <v>4</v>
      </c>
      <c r="B20" s="52" t="s">
        <v>117</v>
      </c>
      <c r="C20" s="258">
        <v>1060145.56</v>
      </c>
      <c r="D20" s="258"/>
      <c r="E20" s="248">
        <f t="shared" si="0"/>
        <v>1060145.56</v>
      </c>
      <c r="F20" s="258">
        <v>1153560.57</v>
      </c>
      <c r="G20" s="258"/>
      <c r="H20" s="259">
        <f t="shared" si="1"/>
        <v>1153560.57</v>
      </c>
    </row>
    <row r="21" spans="1:8">
      <c r="A21" s="134">
        <v>5</v>
      </c>
      <c r="B21" s="52" t="s">
        <v>118</v>
      </c>
      <c r="C21" s="258">
        <v>988.75</v>
      </c>
      <c r="D21" s="258">
        <v>138.16</v>
      </c>
      <c r="E21" s="248">
        <f t="shared" si="0"/>
        <v>1126.9100000000001</v>
      </c>
      <c r="F21" s="258">
        <v>8333.65</v>
      </c>
      <c r="G21" s="258">
        <v>0</v>
      </c>
      <c r="H21" s="259">
        <f>F21+G21</f>
        <v>8333.65</v>
      </c>
    </row>
    <row r="22" spans="1:8">
      <c r="A22" s="134">
        <v>6</v>
      </c>
      <c r="B22" s="54" t="s">
        <v>119</v>
      </c>
      <c r="C22" s="260">
        <f>C8+C9+C19+C20+C21</f>
        <v>1763022.77</v>
      </c>
      <c r="D22" s="260">
        <f>D8+D9+D19+D20+D21</f>
        <v>502172.22</v>
      </c>
      <c r="E22" s="248">
        <f>C22+D22</f>
        <v>2265194.9900000002</v>
      </c>
      <c r="F22" s="260">
        <f>F8+F9+F19+F20+F21</f>
        <v>1715605.0499999998</v>
      </c>
      <c r="G22" s="260">
        <f>G8+G9+G19+G20+G21</f>
        <v>1017947.9299999999</v>
      </c>
      <c r="H22" s="259">
        <f>F22+G22</f>
        <v>2733552.9799999995</v>
      </c>
    </row>
    <row r="23" spans="1:8">
      <c r="A23" s="134"/>
      <c r="B23" s="50" t="s">
        <v>98</v>
      </c>
      <c r="C23" s="258"/>
      <c r="D23" s="258"/>
      <c r="E23" s="247"/>
      <c r="F23" s="258"/>
      <c r="G23" s="258"/>
      <c r="H23" s="261"/>
    </row>
    <row r="24" spans="1:8">
      <c r="A24" s="134">
        <v>7</v>
      </c>
      <c r="B24" s="52" t="s">
        <v>120</v>
      </c>
      <c r="C24" s="258">
        <v>2048.92</v>
      </c>
      <c r="D24" s="258">
        <v>408.19</v>
      </c>
      <c r="E24" s="248">
        <f t="shared" si="0"/>
        <v>2457.11</v>
      </c>
      <c r="F24" s="258">
        <v>4609.97</v>
      </c>
      <c r="G24" s="258">
        <v>1445.12</v>
      </c>
      <c r="H24" s="259">
        <f t="shared" si="1"/>
        <v>6055.09</v>
      </c>
    </row>
    <row r="25" spans="1:8">
      <c r="A25" s="134">
        <v>8</v>
      </c>
      <c r="B25" s="52" t="s">
        <v>121</v>
      </c>
      <c r="C25" s="258">
        <v>55933.67</v>
      </c>
      <c r="D25" s="258">
        <v>212791.13</v>
      </c>
      <c r="E25" s="248">
        <f t="shared" si="0"/>
        <v>268724.8</v>
      </c>
      <c r="F25" s="258">
        <v>173582.03</v>
      </c>
      <c r="G25" s="258">
        <v>350387.57</v>
      </c>
      <c r="H25" s="259">
        <f t="shared" si="1"/>
        <v>523969.6</v>
      </c>
    </row>
    <row r="26" spans="1:8">
      <c r="A26" s="134">
        <v>9</v>
      </c>
      <c r="B26" s="52" t="s">
        <v>122</v>
      </c>
      <c r="C26" s="258">
        <v>1520.54</v>
      </c>
      <c r="D26" s="258">
        <v>0</v>
      </c>
      <c r="E26" s="248">
        <f t="shared" si="0"/>
        <v>1520.54</v>
      </c>
      <c r="F26" s="258">
        <v>44445.11</v>
      </c>
      <c r="G26" s="258">
        <v>20318.169999999998</v>
      </c>
      <c r="H26" s="259">
        <f t="shared" si="1"/>
        <v>64763.28</v>
      </c>
    </row>
    <row r="27" spans="1:8">
      <c r="A27" s="134">
        <v>10</v>
      </c>
      <c r="B27" s="52" t="s">
        <v>123</v>
      </c>
      <c r="C27" s="258">
        <v>23276.36</v>
      </c>
      <c r="D27" s="258"/>
      <c r="E27" s="248">
        <f t="shared" si="0"/>
        <v>23276.36</v>
      </c>
      <c r="F27" s="258">
        <v>22527.42</v>
      </c>
      <c r="G27" s="258"/>
      <c r="H27" s="259">
        <f t="shared" si="1"/>
        <v>22527.42</v>
      </c>
    </row>
    <row r="28" spans="1:8">
      <c r="A28" s="134">
        <v>11</v>
      </c>
      <c r="B28" s="52" t="s">
        <v>124</v>
      </c>
      <c r="C28" s="258">
        <v>258912.94</v>
      </c>
      <c r="D28" s="258">
        <v>0</v>
      </c>
      <c r="E28" s="248">
        <f t="shared" si="0"/>
        <v>258912.94</v>
      </c>
      <c r="F28" s="258">
        <v>170399.8</v>
      </c>
      <c r="G28" s="258">
        <v>1469.88</v>
      </c>
      <c r="H28" s="259">
        <f t="shared" si="1"/>
        <v>171869.68</v>
      </c>
    </row>
    <row r="29" spans="1:8">
      <c r="A29" s="134">
        <v>12</v>
      </c>
      <c r="B29" s="52" t="s">
        <v>125</v>
      </c>
      <c r="C29" s="258"/>
      <c r="D29" s="258"/>
      <c r="E29" s="248">
        <f t="shared" si="0"/>
        <v>0</v>
      </c>
      <c r="F29" s="258"/>
      <c r="G29" s="258"/>
      <c r="H29" s="259">
        <f t="shared" si="1"/>
        <v>0</v>
      </c>
    </row>
    <row r="30" spans="1:8">
      <c r="A30" s="134">
        <v>13</v>
      </c>
      <c r="B30" s="55" t="s">
        <v>126</v>
      </c>
      <c r="C30" s="260">
        <f>SUM(C24:C29)</f>
        <v>341692.43</v>
      </c>
      <c r="D30" s="260">
        <f>SUM(D24:D29)</f>
        <v>213199.32</v>
      </c>
      <c r="E30" s="248">
        <f t="shared" si="0"/>
        <v>554891.75</v>
      </c>
      <c r="F30" s="260">
        <f>SUM(F24:F29)</f>
        <v>415564.32999999996</v>
      </c>
      <c r="G30" s="260">
        <f>SUM(G24:G29)</f>
        <v>373620.74</v>
      </c>
      <c r="H30" s="259">
        <f t="shared" si="1"/>
        <v>789185.07</v>
      </c>
    </row>
    <row r="31" spans="1:8">
      <c r="A31" s="134">
        <v>14</v>
      </c>
      <c r="B31" s="55" t="s">
        <v>127</v>
      </c>
      <c r="C31" s="260">
        <f>C22-C30</f>
        <v>1421330.34</v>
      </c>
      <c r="D31" s="260">
        <f>D22-D30</f>
        <v>288972.89999999997</v>
      </c>
      <c r="E31" s="248">
        <f t="shared" si="0"/>
        <v>1710303.24</v>
      </c>
      <c r="F31" s="260">
        <f>F22-F30</f>
        <v>1300040.7199999997</v>
      </c>
      <c r="G31" s="260">
        <f>G22-G30</f>
        <v>644327.18999999994</v>
      </c>
      <c r="H31" s="259">
        <f t="shared" si="1"/>
        <v>1944367.9099999997</v>
      </c>
    </row>
    <row r="32" spans="1:8">
      <c r="A32" s="134"/>
      <c r="B32" s="50"/>
      <c r="C32" s="262"/>
      <c r="D32" s="262"/>
      <c r="E32" s="262"/>
      <c r="F32" s="262"/>
      <c r="G32" s="262"/>
      <c r="H32" s="263"/>
    </row>
    <row r="33" spans="1:8">
      <c r="A33" s="134"/>
      <c r="B33" s="50" t="s">
        <v>128</v>
      </c>
      <c r="C33" s="258"/>
      <c r="D33" s="258"/>
      <c r="E33" s="247"/>
      <c r="F33" s="258"/>
      <c r="G33" s="258"/>
      <c r="H33" s="261"/>
    </row>
    <row r="34" spans="1:8">
      <c r="A34" s="134">
        <v>15</v>
      </c>
      <c r="B34" s="49" t="s">
        <v>99</v>
      </c>
      <c r="C34" s="264">
        <f>C35-C36</f>
        <v>63309.21</v>
      </c>
      <c r="D34" s="264">
        <f>D35-D36</f>
        <v>178861.06</v>
      </c>
      <c r="E34" s="248">
        <f t="shared" si="0"/>
        <v>242170.27</v>
      </c>
      <c r="F34" s="264">
        <f>F35-F36</f>
        <v>119515.63</v>
      </c>
      <c r="G34" s="264">
        <f>G35-G36</f>
        <v>19588.520000000004</v>
      </c>
      <c r="H34" s="259">
        <f t="shared" si="1"/>
        <v>139104.15000000002</v>
      </c>
    </row>
    <row r="35" spans="1:8">
      <c r="A35" s="134">
        <v>15.1</v>
      </c>
      <c r="B35" s="53" t="s">
        <v>129</v>
      </c>
      <c r="C35" s="258">
        <v>116411.89</v>
      </c>
      <c r="D35" s="258">
        <v>242498.22</v>
      </c>
      <c r="E35" s="248">
        <f t="shared" si="0"/>
        <v>358910.11</v>
      </c>
      <c r="F35" s="258">
        <v>193081.23</v>
      </c>
      <c r="G35" s="258">
        <v>87407.05</v>
      </c>
      <c r="H35" s="259">
        <f t="shared" si="1"/>
        <v>280488.28000000003</v>
      </c>
    </row>
    <row r="36" spans="1:8">
      <c r="A36" s="134">
        <v>15.2</v>
      </c>
      <c r="B36" s="53" t="s">
        <v>130</v>
      </c>
      <c r="C36" s="258">
        <v>53102.68</v>
      </c>
      <c r="D36" s="258">
        <v>63637.16</v>
      </c>
      <c r="E36" s="248">
        <f t="shared" si="0"/>
        <v>116739.84</v>
      </c>
      <c r="F36" s="258">
        <v>73565.600000000006</v>
      </c>
      <c r="G36" s="258">
        <v>67818.53</v>
      </c>
      <c r="H36" s="259">
        <f t="shared" si="1"/>
        <v>141384.13</v>
      </c>
    </row>
    <row r="37" spans="1:8">
      <c r="A37" s="134">
        <v>16</v>
      </c>
      <c r="B37" s="52" t="s">
        <v>131</v>
      </c>
      <c r="C37" s="258">
        <v>0</v>
      </c>
      <c r="D37" s="258">
        <v>0</v>
      </c>
      <c r="E37" s="248">
        <f t="shared" si="0"/>
        <v>0</v>
      </c>
      <c r="F37" s="258">
        <v>0</v>
      </c>
      <c r="G37" s="258">
        <v>0</v>
      </c>
      <c r="H37" s="259">
        <f t="shared" si="1"/>
        <v>0</v>
      </c>
    </row>
    <row r="38" spans="1:8">
      <c r="A38" s="134">
        <v>17</v>
      </c>
      <c r="B38" s="52" t="s">
        <v>132</v>
      </c>
      <c r="C38" s="258"/>
      <c r="D38" s="258"/>
      <c r="E38" s="248">
        <f t="shared" si="0"/>
        <v>0</v>
      </c>
      <c r="F38" s="258"/>
      <c r="G38" s="258"/>
      <c r="H38" s="259">
        <f t="shared" si="1"/>
        <v>0</v>
      </c>
    </row>
    <row r="39" spans="1:8">
      <c r="A39" s="134">
        <v>18</v>
      </c>
      <c r="B39" s="52" t="s">
        <v>133</v>
      </c>
      <c r="C39" s="258">
        <v>0</v>
      </c>
      <c r="D39" s="258"/>
      <c r="E39" s="248">
        <f t="shared" si="0"/>
        <v>0</v>
      </c>
      <c r="F39" s="258">
        <v>0</v>
      </c>
      <c r="G39" s="258"/>
      <c r="H39" s="259">
        <f t="shared" si="1"/>
        <v>0</v>
      </c>
    </row>
    <row r="40" spans="1:8">
      <c r="A40" s="134">
        <v>19</v>
      </c>
      <c r="B40" s="52" t="s">
        <v>134</v>
      </c>
      <c r="C40" s="258">
        <v>278192.38</v>
      </c>
      <c r="D40" s="258"/>
      <c r="E40" s="248">
        <f t="shared" si="0"/>
        <v>278192.38</v>
      </c>
      <c r="F40" s="258">
        <v>1171830.0900000001</v>
      </c>
      <c r="G40" s="258"/>
      <c r="H40" s="259">
        <f t="shared" si="1"/>
        <v>1171830.0900000001</v>
      </c>
    </row>
    <row r="41" spans="1:8">
      <c r="A41" s="134">
        <v>20</v>
      </c>
      <c r="B41" s="52" t="s">
        <v>135</v>
      </c>
      <c r="C41" s="258">
        <v>54319.43</v>
      </c>
      <c r="D41" s="258"/>
      <c r="E41" s="248">
        <f t="shared" si="0"/>
        <v>54319.43</v>
      </c>
      <c r="F41" s="258">
        <v>-837926.95</v>
      </c>
      <c r="G41" s="258"/>
      <c r="H41" s="259">
        <f t="shared" si="1"/>
        <v>-837926.95</v>
      </c>
    </row>
    <row r="42" spans="1:8">
      <c r="A42" s="134">
        <v>21</v>
      </c>
      <c r="B42" s="52" t="s">
        <v>136</v>
      </c>
      <c r="C42" s="258">
        <v>-258584.72</v>
      </c>
      <c r="D42" s="258"/>
      <c r="E42" s="248">
        <f t="shared" si="0"/>
        <v>-258584.72</v>
      </c>
      <c r="F42" s="258">
        <v>-759321.03</v>
      </c>
      <c r="G42" s="258"/>
      <c r="H42" s="259">
        <f t="shared" si="1"/>
        <v>-759321.03</v>
      </c>
    </row>
    <row r="43" spans="1:8">
      <c r="A43" s="134">
        <v>22</v>
      </c>
      <c r="B43" s="52" t="s">
        <v>137</v>
      </c>
      <c r="C43" s="258">
        <v>229869.81</v>
      </c>
      <c r="D43" s="258"/>
      <c r="E43" s="248">
        <f t="shared" si="0"/>
        <v>229869.81</v>
      </c>
      <c r="F43" s="258">
        <v>0</v>
      </c>
      <c r="G43" s="258"/>
      <c r="H43" s="259">
        <f t="shared" si="1"/>
        <v>0</v>
      </c>
    </row>
    <row r="44" spans="1:8">
      <c r="A44" s="134">
        <v>23</v>
      </c>
      <c r="B44" s="52" t="s">
        <v>138</v>
      </c>
      <c r="C44" s="258">
        <v>178856.98</v>
      </c>
      <c r="D44" s="258">
        <v>56.43</v>
      </c>
      <c r="E44" s="248">
        <f t="shared" si="0"/>
        <v>178913.41</v>
      </c>
      <c r="F44" s="258">
        <v>177922.88</v>
      </c>
      <c r="G44" s="258">
        <v>3451.66</v>
      </c>
      <c r="H44" s="259">
        <f t="shared" si="1"/>
        <v>181374.54</v>
      </c>
    </row>
    <row r="45" spans="1:8">
      <c r="A45" s="134">
        <v>24</v>
      </c>
      <c r="B45" s="55" t="s">
        <v>139</v>
      </c>
      <c r="C45" s="260">
        <f>C34+C37+C38+C39+C40+C41+C42+C43+C44</f>
        <v>545963.09</v>
      </c>
      <c r="D45" s="260">
        <f>D34+D37+D38+D39+D40+D41+D42+D43+D44</f>
        <v>178917.49</v>
      </c>
      <c r="E45" s="248">
        <f t="shared" si="0"/>
        <v>724880.58</v>
      </c>
      <c r="F45" s="260">
        <f>F34+F37+F38+F39+F40+F41+F42+F43+F44</f>
        <v>-127979.37999999977</v>
      </c>
      <c r="G45" s="260">
        <f>G34+G37+G38+G39+G40+G41+G42+G43+G44</f>
        <v>23040.180000000004</v>
      </c>
      <c r="H45" s="259">
        <f t="shared" si="1"/>
        <v>-104939.19999999976</v>
      </c>
    </row>
    <row r="46" spans="1:8">
      <c r="A46" s="134"/>
      <c r="B46" s="50" t="s">
        <v>140</v>
      </c>
      <c r="C46" s="258"/>
      <c r="D46" s="258"/>
      <c r="E46" s="258"/>
      <c r="F46" s="258"/>
      <c r="G46" s="258"/>
      <c r="H46" s="265"/>
    </row>
    <row r="47" spans="1:8">
      <c r="A47" s="134">
        <v>25</v>
      </c>
      <c r="B47" s="52" t="s">
        <v>141</v>
      </c>
      <c r="C47" s="258">
        <v>97833.22</v>
      </c>
      <c r="D47" s="258">
        <v>97858.28</v>
      </c>
      <c r="E47" s="248">
        <f t="shared" si="0"/>
        <v>195691.5</v>
      </c>
      <c r="F47" s="258">
        <v>51270.53</v>
      </c>
      <c r="G47" s="258">
        <v>59724.92</v>
      </c>
      <c r="H47" s="259">
        <f t="shared" si="1"/>
        <v>110995.45</v>
      </c>
    </row>
    <row r="48" spans="1:8">
      <c r="A48" s="134">
        <v>26</v>
      </c>
      <c r="B48" s="52" t="s">
        <v>142</v>
      </c>
      <c r="C48" s="258">
        <v>175332.15</v>
      </c>
      <c r="D48" s="258">
        <v>143402.98000000001</v>
      </c>
      <c r="E48" s="248">
        <f t="shared" si="0"/>
        <v>318735.13</v>
      </c>
      <c r="F48" s="258">
        <v>312994.59999999998</v>
      </c>
      <c r="G48" s="258">
        <v>118772.02</v>
      </c>
      <c r="H48" s="259">
        <f t="shared" si="1"/>
        <v>431766.62</v>
      </c>
    </row>
    <row r="49" spans="1:9">
      <c r="A49" s="134">
        <v>27</v>
      </c>
      <c r="B49" s="52" t="s">
        <v>143</v>
      </c>
      <c r="C49" s="258">
        <v>1577239.9</v>
      </c>
      <c r="D49" s="258"/>
      <c r="E49" s="248">
        <f t="shared" si="0"/>
        <v>1577239.9</v>
      </c>
      <c r="F49" s="258">
        <v>1629647.23</v>
      </c>
      <c r="G49" s="258"/>
      <c r="H49" s="259">
        <f t="shared" si="1"/>
        <v>1629647.23</v>
      </c>
    </row>
    <row r="50" spans="1:9">
      <c r="A50" s="134">
        <v>28</v>
      </c>
      <c r="B50" s="52" t="s">
        <v>289</v>
      </c>
      <c r="C50" s="258">
        <v>14147.67</v>
      </c>
      <c r="D50" s="258"/>
      <c r="E50" s="248">
        <f t="shared" si="0"/>
        <v>14147.67</v>
      </c>
      <c r="F50" s="258">
        <v>19114.41</v>
      </c>
      <c r="G50" s="258"/>
      <c r="H50" s="259">
        <f t="shared" si="1"/>
        <v>19114.41</v>
      </c>
    </row>
    <row r="51" spans="1:9">
      <c r="A51" s="134">
        <v>29</v>
      </c>
      <c r="B51" s="52" t="s">
        <v>144</v>
      </c>
      <c r="C51" s="258">
        <v>432397.74</v>
      </c>
      <c r="D51" s="258"/>
      <c r="E51" s="248">
        <f t="shared" si="0"/>
        <v>432397.74</v>
      </c>
      <c r="F51" s="258">
        <v>523500.35</v>
      </c>
      <c r="G51" s="258"/>
      <c r="H51" s="259">
        <f t="shared" si="1"/>
        <v>523500.35</v>
      </c>
    </row>
    <row r="52" spans="1:9">
      <c r="A52" s="134">
        <v>30</v>
      </c>
      <c r="B52" s="52" t="s">
        <v>145</v>
      </c>
      <c r="C52" s="258">
        <v>810018.97</v>
      </c>
      <c r="D52" s="258">
        <v>0</v>
      </c>
      <c r="E52" s="248">
        <f t="shared" si="0"/>
        <v>810018.97</v>
      </c>
      <c r="F52" s="258">
        <v>1145876.76</v>
      </c>
      <c r="G52" s="258">
        <v>0</v>
      </c>
      <c r="H52" s="259">
        <f t="shared" si="1"/>
        <v>1145876.76</v>
      </c>
    </row>
    <row r="53" spans="1:9">
      <c r="A53" s="134">
        <v>31</v>
      </c>
      <c r="B53" s="55" t="s">
        <v>146</v>
      </c>
      <c r="C53" s="260">
        <f>C47+C48+C49+C50+C51+C52</f>
        <v>3106969.6499999994</v>
      </c>
      <c r="D53" s="260">
        <f>D47+D48+D49+D50+D51+D52</f>
        <v>241261.26</v>
      </c>
      <c r="E53" s="248">
        <f t="shared" si="0"/>
        <v>3348230.9099999992</v>
      </c>
      <c r="F53" s="260">
        <f>F47+F48+F49+F50+F51+F52</f>
        <v>3682403.88</v>
      </c>
      <c r="G53" s="260">
        <f>G47+G48+G49+G50+G51+G52</f>
        <v>178496.94</v>
      </c>
      <c r="H53" s="259">
        <f t="shared" si="1"/>
        <v>3860900.82</v>
      </c>
    </row>
    <row r="54" spans="1:9">
      <c r="A54" s="134">
        <v>32</v>
      </c>
      <c r="B54" s="55" t="s">
        <v>147</v>
      </c>
      <c r="C54" s="260">
        <f>C45-C53</f>
        <v>-2561006.5599999996</v>
      </c>
      <c r="D54" s="260">
        <f>D45-D53</f>
        <v>-62343.770000000019</v>
      </c>
      <c r="E54" s="248">
        <f t="shared" si="0"/>
        <v>-2623350.3299999996</v>
      </c>
      <c r="F54" s="260">
        <f>F45-F53</f>
        <v>-3810383.26</v>
      </c>
      <c r="G54" s="260">
        <f>G45-G53</f>
        <v>-155456.76</v>
      </c>
      <c r="H54" s="259">
        <f t="shared" si="1"/>
        <v>-3965840.0199999996</v>
      </c>
    </row>
    <row r="55" spans="1:9">
      <c r="A55" s="134"/>
      <c r="B55" s="50"/>
      <c r="C55" s="262"/>
      <c r="D55" s="262"/>
      <c r="E55" s="262"/>
      <c r="F55" s="262"/>
      <c r="G55" s="262"/>
      <c r="H55" s="263"/>
    </row>
    <row r="56" spans="1:9">
      <c r="A56" s="134">
        <v>33</v>
      </c>
      <c r="B56" s="55" t="s">
        <v>148</v>
      </c>
      <c r="C56" s="260">
        <f>C31+C54</f>
        <v>-1139676.2199999995</v>
      </c>
      <c r="D56" s="260">
        <f>D31+D54</f>
        <v>226629.12999999995</v>
      </c>
      <c r="E56" s="248">
        <f t="shared" si="0"/>
        <v>-913047.08999999962</v>
      </c>
      <c r="F56" s="260">
        <f>F31+F54</f>
        <v>-2510342.54</v>
      </c>
      <c r="G56" s="260">
        <f>G31+G54</f>
        <v>488870.42999999993</v>
      </c>
      <c r="H56" s="259">
        <f t="shared" si="1"/>
        <v>-2021472.11</v>
      </c>
    </row>
    <row r="57" spans="1:9">
      <c r="A57" s="134"/>
      <c r="B57" s="50"/>
      <c r="C57" s="262"/>
      <c r="D57" s="262"/>
      <c r="E57" s="262"/>
      <c r="F57" s="262"/>
      <c r="G57" s="262"/>
      <c r="H57" s="263"/>
    </row>
    <row r="58" spans="1:9">
      <c r="A58" s="134">
        <v>34</v>
      </c>
      <c r="B58" s="52" t="s">
        <v>149</v>
      </c>
      <c r="C58" s="258">
        <v>-451050.4</v>
      </c>
      <c r="D58" s="258"/>
      <c r="E58" s="248">
        <f t="shared" si="0"/>
        <v>-451050.4</v>
      </c>
      <c r="F58" s="258">
        <v>-542388.61</v>
      </c>
      <c r="G58" s="258"/>
      <c r="H58" s="259">
        <f t="shared" si="1"/>
        <v>-542388.61</v>
      </c>
    </row>
    <row r="59" spans="1:9" s="220" customFormat="1">
      <c r="A59" s="134">
        <v>35</v>
      </c>
      <c r="B59" s="49" t="s">
        <v>150</v>
      </c>
      <c r="C59" s="266">
        <v>0</v>
      </c>
      <c r="D59" s="266"/>
      <c r="E59" s="267">
        <f t="shared" si="0"/>
        <v>0</v>
      </c>
      <c r="F59" s="268">
        <v>0</v>
      </c>
      <c r="G59" s="268"/>
      <c r="H59" s="269">
        <f t="shared" si="1"/>
        <v>0</v>
      </c>
      <c r="I59" s="219"/>
    </row>
    <row r="60" spans="1:9">
      <c r="A60" s="134">
        <v>36</v>
      </c>
      <c r="B60" s="52" t="s">
        <v>151</v>
      </c>
      <c r="C60" s="258">
        <v>-123169.82</v>
      </c>
      <c r="D60" s="258"/>
      <c r="E60" s="248">
        <f t="shared" si="0"/>
        <v>-123169.82</v>
      </c>
      <c r="F60" s="258">
        <v>-166355.15</v>
      </c>
      <c r="G60" s="258"/>
      <c r="H60" s="259">
        <f t="shared" si="1"/>
        <v>-166355.15</v>
      </c>
    </row>
    <row r="61" spans="1:9">
      <c r="A61" s="134">
        <v>37</v>
      </c>
      <c r="B61" s="55" t="s">
        <v>152</v>
      </c>
      <c r="C61" s="260">
        <f>C58+C59+C60</f>
        <v>-574220.22</v>
      </c>
      <c r="D61" s="260">
        <f>D58+D59+D60</f>
        <v>0</v>
      </c>
      <c r="E61" s="248">
        <f t="shared" si="0"/>
        <v>-574220.22</v>
      </c>
      <c r="F61" s="260">
        <f>F58+F59+F60</f>
        <v>-708743.76</v>
      </c>
      <c r="G61" s="260">
        <f>G58+G59+G60</f>
        <v>0</v>
      </c>
      <c r="H61" s="259">
        <f t="shared" si="1"/>
        <v>-708743.76</v>
      </c>
    </row>
    <row r="62" spans="1:9">
      <c r="A62" s="134"/>
      <c r="B62" s="56"/>
      <c r="C62" s="258"/>
      <c r="D62" s="258"/>
      <c r="E62" s="258"/>
      <c r="F62" s="258"/>
      <c r="G62" s="258"/>
      <c r="H62" s="265"/>
    </row>
    <row r="63" spans="1:9">
      <c r="A63" s="134">
        <v>38</v>
      </c>
      <c r="B63" s="57" t="s">
        <v>290</v>
      </c>
      <c r="C63" s="260">
        <f>C56-C61</f>
        <v>-565455.99999999953</v>
      </c>
      <c r="D63" s="260">
        <f>D56-D61</f>
        <v>226629.12999999995</v>
      </c>
      <c r="E63" s="248">
        <f t="shared" si="0"/>
        <v>-338826.86999999959</v>
      </c>
      <c r="F63" s="260">
        <f>F56-F61</f>
        <v>-1801598.78</v>
      </c>
      <c r="G63" s="260">
        <f>G56-G61</f>
        <v>488870.42999999993</v>
      </c>
      <c r="H63" s="259">
        <f t="shared" si="1"/>
        <v>-1312728.3500000001</v>
      </c>
    </row>
    <row r="64" spans="1:9">
      <c r="A64" s="132">
        <v>39</v>
      </c>
      <c r="B64" s="52" t="s">
        <v>153</v>
      </c>
      <c r="C64" s="270"/>
      <c r="D64" s="270"/>
      <c r="E64" s="248">
        <f t="shared" si="0"/>
        <v>0</v>
      </c>
      <c r="F64" s="270">
        <v>3532</v>
      </c>
      <c r="G64" s="270"/>
      <c r="H64" s="259">
        <f t="shared" si="1"/>
        <v>3532</v>
      </c>
    </row>
    <row r="65" spans="1:8">
      <c r="A65" s="134">
        <v>40</v>
      </c>
      <c r="B65" s="55" t="s">
        <v>154</v>
      </c>
      <c r="C65" s="260">
        <f>C63-C64</f>
        <v>-565455.99999999953</v>
      </c>
      <c r="D65" s="260">
        <f>D63-D64</f>
        <v>226629.12999999995</v>
      </c>
      <c r="E65" s="248">
        <f t="shared" si="0"/>
        <v>-338826.86999999959</v>
      </c>
      <c r="F65" s="260">
        <f>F63-F64</f>
        <v>-1805130.78</v>
      </c>
      <c r="G65" s="260">
        <f>G63-G64</f>
        <v>488870.42999999993</v>
      </c>
      <c r="H65" s="259">
        <f t="shared" si="1"/>
        <v>-1316260.3500000001</v>
      </c>
    </row>
    <row r="66" spans="1:8">
      <c r="A66" s="132">
        <v>41</v>
      </c>
      <c r="B66" s="52" t="s">
        <v>155</v>
      </c>
      <c r="C66" s="270"/>
      <c r="D66" s="270"/>
      <c r="E66" s="248">
        <f t="shared" si="0"/>
        <v>0</v>
      </c>
      <c r="F66" s="270"/>
      <c r="G66" s="270"/>
      <c r="H66" s="259">
        <f t="shared" si="1"/>
        <v>0</v>
      </c>
    </row>
    <row r="67" spans="1:8" ht="15" thickBot="1">
      <c r="A67" s="136">
        <v>42</v>
      </c>
      <c r="B67" s="137" t="s">
        <v>156</v>
      </c>
      <c r="C67" s="271">
        <f>C65+C66</f>
        <v>-565455.99999999953</v>
      </c>
      <c r="D67" s="271">
        <f>D65+D66</f>
        <v>226629.12999999995</v>
      </c>
      <c r="E67" s="256">
        <f t="shared" si="0"/>
        <v>-338826.86999999959</v>
      </c>
      <c r="F67" s="271">
        <f>F65+F66</f>
        <v>-1805130.78</v>
      </c>
      <c r="G67" s="271">
        <f>G65+G66</f>
        <v>488870.42999999993</v>
      </c>
      <c r="H67" s="272">
        <f t="shared" si="1"/>
        <v>-1316260.3500000001</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53"/>
  <sheetViews>
    <sheetView zoomScale="70" zoomScaleNormal="70" workbookViewId="0">
      <selection activeCell="F14" sqref="F14"/>
    </sheetView>
  </sheetViews>
  <sheetFormatPr defaultRowHeight="14.4"/>
  <cols>
    <col min="1" max="1" width="9.5546875" bestFit="1" customWidth="1"/>
    <col min="2" max="2" width="72.33203125" customWidth="1"/>
    <col min="3" max="8" width="12.6640625" customWidth="1"/>
  </cols>
  <sheetData>
    <row r="1" spans="1:8">
      <c r="A1" s="1" t="s">
        <v>199</v>
      </c>
      <c r="B1" t="str">
        <f>'3. PL'!B1</f>
        <v>სს სილქ როუდ ბანკი</v>
      </c>
    </row>
    <row r="2" spans="1:8">
      <c r="A2" s="1" t="s">
        <v>200</v>
      </c>
      <c r="B2" s="420">
        <f>'3. PL'!B2</f>
        <v>43008</v>
      </c>
    </row>
    <row r="3" spans="1:8">
      <c r="A3" s="1"/>
    </row>
    <row r="4" spans="1:8" ht="15" thickBot="1">
      <c r="A4" s="1" t="s">
        <v>350</v>
      </c>
      <c r="B4" s="1"/>
      <c r="C4" s="226"/>
      <c r="D4" s="226"/>
      <c r="E4" s="226"/>
      <c r="F4" s="227"/>
      <c r="G4" s="227"/>
      <c r="H4" s="228" t="s">
        <v>101</v>
      </c>
    </row>
    <row r="5" spans="1:8">
      <c r="A5" s="429" t="s">
        <v>29</v>
      </c>
      <c r="B5" s="431" t="s">
        <v>258</v>
      </c>
      <c r="C5" s="433" t="s">
        <v>206</v>
      </c>
      <c r="D5" s="433"/>
      <c r="E5" s="433"/>
      <c r="F5" s="433" t="s">
        <v>207</v>
      </c>
      <c r="G5" s="433"/>
      <c r="H5" s="434"/>
    </row>
    <row r="6" spans="1:8">
      <c r="A6" s="430"/>
      <c r="B6" s="432"/>
      <c r="C6" s="37" t="s">
        <v>30</v>
      </c>
      <c r="D6" s="37" t="s">
        <v>102</v>
      </c>
      <c r="E6" s="37" t="s">
        <v>71</v>
      </c>
      <c r="F6" s="37" t="s">
        <v>30</v>
      </c>
      <c r="G6" s="37" t="s">
        <v>102</v>
      </c>
      <c r="H6" s="38" t="s">
        <v>71</v>
      </c>
    </row>
    <row r="7" spans="1:8" s="2" customFormat="1">
      <c r="A7" s="229">
        <v>1</v>
      </c>
      <c r="B7" s="230" t="s">
        <v>389</v>
      </c>
      <c r="C7" s="250">
        <f>SUM(C8:C11)</f>
        <v>84060.38</v>
      </c>
      <c r="D7" s="250">
        <f>SUM(D8:D11)</f>
        <v>49534</v>
      </c>
      <c r="E7" s="273">
        <f>C7+D7</f>
        <v>133594.38</v>
      </c>
      <c r="F7" s="250"/>
      <c r="G7" s="250"/>
      <c r="H7" s="251">
        <f t="shared" ref="H7:H53" si="0">F7+G7</f>
        <v>0</v>
      </c>
    </row>
    <row r="8" spans="1:8" s="2" customFormat="1">
      <c r="A8" s="229">
        <v>1.1000000000000001</v>
      </c>
      <c r="B8" s="231" t="s">
        <v>295</v>
      </c>
      <c r="C8" s="368">
        <v>18070</v>
      </c>
      <c r="D8" s="250">
        <v>24767</v>
      </c>
      <c r="E8" s="273">
        <f t="shared" ref="E8:E53" si="1">C8+D8</f>
        <v>42837</v>
      </c>
      <c r="F8" s="250">
        <v>30005.45</v>
      </c>
      <c r="G8" s="250"/>
      <c r="H8" s="251">
        <f t="shared" si="0"/>
        <v>30005.45</v>
      </c>
    </row>
    <row r="9" spans="1:8" s="2" customFormat="1">
      <c r="A9" s="229">
        <v>1.2</v>
      </c>
      <c r="B9" s="231" t="s">
        <v>296</v>
      </c>
      <c r="C9" s="250"/>
      <c r="D9" s="250"/>
      <c r="E9" s="273">
        <f t="shared" si="1"/>
        <v>0</v>
      </c>
      <c r="F9" s="250"/>
      <c r="G9" s="250"/>
      <c r="H9" s="251">
        <f t="shared" si="0"/>
        <v>0</v>
      </c>
    </row>
    <row r="10" spans="1:8" s="2" customFormat="1">
      <c r="A10" s="229">
        <v>1.3</v>
      </c>
      <c r="B10" s="231" t="s">
        <v>297</v>
      </c>
      <c r="C10" s="250">
        <v>65990.38</v>
      </c>
      <c r="D10" s="250">
        <v>24767</v>
      </c>
      <c r="E10" s="273">
        <f t="shared" si="1"/>
        <v>90757.38</v>
      </c>
      <c r="F10" s="250">
        <v>254672.4</v>
      </c>
      <c r="G10" s="250">
        <v>39185.99</v>
      </c>
      <c r="H10" s="251">
        <f t="shared" si="0"/>
        <v>293858.39</v>
      </c>
    </row>
    <row r="11" spans="1:8" s="2" customFormat="1">
      <c r="A11" s="229">
        <v>1.4</v>
      </c>
      <c r="B11" s="231" t="s">
        <v>298</v>
      </c>
      <c r="C11" s="250"/>
      <c r="D11" s="250"/>
      <c r="E11" s="273">
        <f t="shared" si="1"/>
        <v>0</v>
      </c>
      <c r="F11" s="250"/>
      <c r="G11" s="250"/>
      <c r="H11" s="251">
        <f t="shared" si="0"/>
        <v>0</v>
      </c>
    </row>
    <row r="12" spans="1:8" s="2" customFormat="1" ht="29.25" customHeight="1">
      <c r="A12" s="229">
        <v>2</v>
      </c>
      <c r="B12" s="230" t="s">
        <v>299</v>
      </c>
      <c r="C12" s="250"/>
      <c r="D12" s="250"/>
      <c r="E12" s="273">
        <f t="shared" si="1"/>
        <v>0</v>
      </c>
      <c r="F12" s="250"/>
      <c r="G12" s="250"/>
      <c r="H12" s="251">
        <f t="shared" si="0"/>
        <v>0</v>
      </c>
    </row>
    <row r="13" spans="1:8" s="2" customFormat="1" ht="27.6">
      <c r="A13" s="229">
        <v>3</v>
      </c>
      <c r="B13" s="230" t="s">
        <v>300</v>
      </c>
      <c r="C13" s="250"/>
      <c r="D13" s="250"/>
      <c r="E13" s="273">
        <f t="shared" si="1"/>
        <v>0</v>
      </c>
      <c r="F13" s="250"/>
      <c r="G13" s="250"/>
      <c r="H13" s="251">
        <f t="shared" si="0"/>
        <v>0</v>
      </c>
    </row>
    <row r="14" spans="1:8" s="2" customFormat="1">
      <c r="A14" s="229">
        <v>3.1</v>
      </c>
      <c r="B14" s="231" t="s">
        <v>301</v>
      </c>
      <c r="C14" s="250"/>
      <c r="D14" s="250"/>
      <c r="E14" s="273">
        <f t="shared" si="1"/>
        <v>0</v>
      </c>
      <c r="F14" s="250">
        <v>1600000</v>
      </c>
      <c r="G14" s="250"/>
      <c r="H14" s="251">
        <f t="shared" si="0"/>
        <v>1600000</v>
      </c>
    </row>
    <row r="15" spans="1:8" s="2" customFormat="1">
      <c r="A15" s="229">
        <v>3.2</v>
      </c>
      <c r="B15" s="231" t="s">
        <v>302</v>
      </c>
      <c r="C15" s="250"/>
      <c r="D15" s="250"/>
      <c r="E15" s="273">
        <f t="shared" si="1"/>
        <v>0</v>
      </c>
      <c r="F15" s="250"/>
      <c r="G15" s="250"/>
      <c r="H15" s="251">
        <f t="shared" si="0"/>
        <v>0</v>
      </c>
    </row>
    <row r="16" spans="1:8" s="2" customFormat="1">
      <c r="A16" s="229">
        <v>4</v>
      </c>
      <c r="B16" s="230" t="s">
        <v>303</v>
      </c>
      <c r="C16" s="250"/>
      <c r="D16" s="250"/>
      <c r="E16" s="273">
        <f t="shared" si="1"/>
        <v>0</v>
      </c>
      <c r="F16" s="250"/>
      <c r="G16" s="250"/>
      <c r="H16" s="251">
        <f t="shared" si="0"/>
        <v>0</v>
      </c>
    </row>
    <row r="17" spans="1:8" s="2" customFormat="1">
      <c r="A17" s="229">
        <v>4.0999999999999996</v>
      </c>
      <c r="B17" s="231" t="s">
        <v>304</v>
      </c>
      <c r="C17" s="250">
        <v>15500</v>
      </c>
      <c r="D17" s="250">
        <v>9648851.6999999993</v>
      </c>
      <c r="E17" s="273">
        <f t="shared" si="1"/>
        <v>9664351.6999999993</v>
      </c>
      <c r="F17" s="250">
        <v>6079331.9000000004</v>
      </c>
      <c r="G17" s="250">
        <v>25134434.48</v>
      </c>
      <c r="H17" s="251">
        <f t="shared" si="0"/>
        <v>31213766.380000003</v>
      </c>
    </row>
    <row r="18" spans="1:8" s="2" customFormat="1">
      <c r="A18" s="229">
        <v>4.2</v>
      </c>
      <c r="B18" s="231" t="s">
        <v>305</v>
      </c>
      <c r="C18" s="250"/>
      <c r="D18" s="250"/>
      <c r="E18" s="273">
        <f t="shared" si="1"/>
        <v>0</v>
      </c>
      <c r="F18" s="250"/>
      <c r="G18" s="250"/>
      <c r="H18" s="251">
        <f t="shared" si="0"/>
        <v>0</v>
      </c>
    </row>
    <row r="19" spans="1:8" s="2" customFormat="1" ht="27.6">
      <c r="A19" s="229">
        <v>5</v>
      </c>
      <c r="B19" s="230" t="s">
        <v>306</v>
      </c>
      <c r="C19" s="250"/>
      <c r="D19" s="250"/>
      <c r="E19" s="273">
        <f t="shared" si="1"/>
        <v>0</v>
      </c>
      <c r="F19" s="250"/>
      <c r="G19" s="250"/>
      <c r="H19" s="251">
        <f t="shared" si="0"/>
        <v>0</v>
      </c>
    </row>
    <row r="20" spans="1:8" s="2" customFormat="1">
      <c r="A20" s="229">
        <v>5.0999999999999996</v>
      </c>
      <c r="B20" s="231" t="s">
        <v>307</v>
      </c>
      <c r="C20" s="250">
        <v>17520</v>
      </c>
      <c r="D20" s="250">
        <v>29720.400000000001</v>
      </c>
      <c r="E20" s="273">
        <f t="shared" si="1"/>
        <v>47240.4</v>
      </c>
      <c r="F20" s="250">
        <v>32020</v>
      </c>
      <c r="G20" s="250">
        <v>0</v>
      </c>
      <c r="H20" s="251">
        <f t="shared" si="0"/>
        <v>32020</v>
      </c>
    </row>
    <row r="21" spans="1:8" s="2" customFormat="1">
      <c r="A21" s="229">
        <v>5.2</v>
      </c>
      <c r="B21" s="231" t="s">
        <v>308</v>
      </c>
      <c r="C21" s="250"/>
      <c r="D21" s="250"/>
      <c r="E21" s="273">
        <f t="shared" si="1"/>
        <v>0</v>
      </c>
      <c r="F21" s="250"/>
      <c r="G21" s="250"/>
      <c r="H21" s="251">
        <f t="shared" si="0"/>
        <v>0</v>
      </c>
    </row>
    <row r="22" spans="1:8" s="2" customFormat="1">
      <c r="A22" s="229">
        <v>5.3</v>
      </c>
      <c r="B22" s="231" t="s">
        <v>309</v>
      </c>
      <c r="C22" s="250"/>
      <c r="D22" s="250"/>
      <c r="E22" s="273">
        <f t="shared" si="1"/>
        <v>0</v>
      </c>
      <c r="F22" s="250"/>
      <c r="G22" s="250"/>
      <c r="H22" s="251">
        <f t="shared" si="0"/>
        <v>0</v>
      </c>
    </row>
    <row r="23" spans="1:8" s="2" customFormat="1">
      <c r="A23" s="229" t="s">
        <v>310</v>
      </c>
      <c r="B23" s="232" t="s">
        <v>311</v>
      </c>
      <c r="C23" s="250"/>
      <c r="D23" s="250">
        <v>9394123.0999999996</v>
      </c>
      <c r="E23" s="273">
        <f t="shared" si="1"/>
        <v>9394123.0999999996</v>
      </c>
      <c r="F23" s="250"/>
      <c r="G23" s="250">
        <v>12521205.630000001</v>
      </c>
      <c r="H23" s="251">
        <f t="shared" si="0"/>
        <v>12521205.630000001</v>
      </c>
    </row>
    <row r="24" spans="1:8" s="2" customFormat="1">
      <c r="A24" s="229" t="s">
        <v>312</v>
      </c>
      <c r="B24" s="232" t="s">
        <v>313</v>
      </c>
      <c r="C24" s="250"/>
      <c r="D24" s="250">
        <v>1981360.02</v>
      </c>
      <c r="E24" s="273">
        <f t="shared" si="1"/>
        <v>1981360.02</v>
      </c>
      <c r="F24" s="250"/>
      <c r="G24" s="250">
        <v>3013466.95</v>
      </c>
      <c r="H24" s="251">
        <f t="shared" si="0"/>
        <v>3013466.95</v>
      </c>
    </row>
    <row r="25" spans="1:8" s="2" customFormat="1">
      <c r="A25" s="229" t="s">
        <v>314</v>
      </c>
      <c r="B25" s="233" t="s">
        <v>315</v>
      </c>
      <c r="C25" s="250"/>
      <c r="D25" s="250">
        <v>388841.9</v>
      </c>
      <c r="E25" s="273">
        <f t="shared" si="1"/>
        <v>388841.9</v>
      </c>
      <c r="F25" s="250"/>
      <c r="G25" s="250">
        <v>427034.01</v>
      </c>
      <c r="H25" s="251">
        <f t="shared" si="0"/>
        <v>427034.01</v>
      </c>
    </row>
    <row r="26" spans="1:8" s="2" customFormat="1">
      <c r="A26" s="229" t="s">
        <v>316</v>
      </c>
      <c r="B26" s="232" t="s">
        <v>317</v>
      </c>
      <c r="C26" s="250"/>
      <c r="D26" s="250">
        <v>2891547.25</v>
      </c>
      <c r="E26" s="273">
        <f t="shared" si="1"/>
        <v>2891547.25</v>
      </c>
      <c r="F26" s="250"/>
      <c r="G26" s="250">
        <v>3218387.36</v>
      </c>
      <c r="H26" s="251">
        <f t="shared" si="0"/>
        <v>3218387.36</v>
      </c>
    </row>
    <row r="27" spans="1:8" s="2" customFormat="1">
      <c r="A27" s="229" t="s">
        <v>318</v>
      </c>
      <c r="B27" s="232" t="s">
        <v>319</v>
      </c>
      <c r="C27" s="250"/>
      <c r="D27" s="250"/>
      <c r="E27" s="273">
        <f t="shared" si="1"/>
        <v>0</v>
      </c>
      <c r="F27" s="250"/>
      <c r="G27" s="250"/>
      <c r="H27" s="251">
        <f t="shared" si="0"/>
        <v>0</v>
      </c>
    </row>
    <row r="28" spans="1:8" s="2" customFormat="1">
      <c r="A28" s="229">
        <v>5.4</v>
      </c>
      <c r="B28" s="231" t="s">
        <v>320</v>
      </c>
      <c r="C28" s="250"/>
      <c r="D28" s="250">
        <v>73557.990000000005</v>
      </c>
      <c r="E28" s="273">
        <f t="shared" si="1"/>
        <v>73557.990000000005</v>
      </c>
      <c r="F28" s="250"/>
      <c r="G28" s="250">
        <v>232061.43</v>
      </c>
      <c r="H28" s="251">
        <f t="shared" si="0"/>
        <v>232061.43</v>
      </c>
    </row>
    <row r="29" spans="1:8" s="2" customFormat="1">
      <c r="A29" s="229">
        <v>5.5</v>
      </c>
      <c r="B29" s="231" t="s">
        <v>321</v>
      </c>
      <c r="C29" s="250"/>
      <c r="D29" s="250"/>
      <c r="E29" s="273">
        <f t="shared" si="1"/>
        <v>0</v>
      </c>
      <c r="F29" s="250"/>
      <c r="G29" s="250"/>
      <c r="H29" s="251">
        <f t="shared" si="0"/>
        <v>0</v>
      </c>
    </row>
    <row r="30" spans="1:8" s="2" customFormat="1">
      <c r="A30" s="229">
        <v>5.6</v>
      </c>
      <c r="B30" s="231" t="s">
        <v>322</v>
      </c>
      <c r="C30" s="250"/>
      <c r="D30" s="250"/>
      <c r="E30" s="273">
        <f t="shared" si="1"/>
        <v>0</v>
      </c>
      <c r="F30" s="250"/>
      <c r="G30" s="250"/>
      <c r="H30" s="251">
        <f t="shared" si="0"/>
        <v>0</v>
      </c>
    </row>
    <row r="31" spans="1:8" s="2" customFormat="1">
      <c r="A31" s="229">
        <v>5.7</v>
      </c>
      <c r="B31" s="231" t="s">
        <v>323</v>
      </c>
      <c r="C31" s="250"/>
      <c r="D31" s="250">
        <v>668709</v>
      </c>
      <c r="E31" s="273">
        <f t="shared" si="1"/>
        <v>668709</v>
      </c>
      <c r="F31" s="250">
        <v>0</v>
      </c>
      <c r="G31" s="250">
        <v>2000653.17</v>
      </c>
      <c r="H31" s="251">
        <f t="shared" si="0"/>
        <v>2000653.17</v>
      </c>
    </row>
    <row r="32" spans="1:8" s="2" customFormat="1">
      <c r="A32" s="229">
        <v>6</v>
      </c>
      <c r="B32" s="230" t="s">
        <v>324</v>
      </c>
      <c r="C32" s="250"/>
      <c r="D32" s="250"/>
      <c r="E32" s="273">
        <f t="shared" si="1"/>
        <v>0</v>
      </c>
      <c r="F32" s="250"/>
      <c r="G32" s="250"/>
      <c r="H32" s="251">
        <f t="shared" si="0"/>
        <v>0</v>
      </c>
    </row>
    <row r="33" spans="1:8" s="2" customFormat="1" ht="27.6">
      <c r="A33" s="229">
        <v>6.1</v>
      </c>
      <c r="B33" s="231" t="s">
        <v>390</v>
      </c>
      <c r="C33" s="250"/>
      <c r="D33" s="250"/>
      <c r="E33" s="273">
        <f t="shared" si="1"/>
        <v>0</v>
      </c>
      <c r="F33" s="250">
        <v>3258720</v>
      </c>
      <c r="G33" s="250">
        <v>2329700</v>
      </c>
      <c r="H33" s="251">
        <f t="shared" si="0"/>
        <v>5588420</v>
      </c>
    </row>
    <row r="34" spans="1:8" s="2" customFormat="1" ht="27.6">
      <c r="A34" s="229">
        <v>6.2</v>
      </c>
      <c r="B34" s="231" t="s">
        <v>325</v>
      </c>
      <c r="C34" s="250"/>
      <c r="D34" s="250"/>
      <c r="E34" s="273">
        <f t="shared" si="1"/>
        <v>0</v>
      </c>
      <c r="F34" s="250">
        <v>2319400</v>
      </c>
      <c r="G34" s="250">
        <v>3261580</v>
      </c>
      <c r="H34" s="251">
        <f t="shared" si="0"/>
        <v>5580980</v>
      </c>
    </row>
    <row r="35" spans="1:8" s="2" customFormat="1" ht="27.6">
      <c r="A35" s="229">
        <v>6.3</v>
      </c>
      <c r="B35" s="231" t="s">
        <v>326</v>
      </c>
      <c r="C35" s="250"/>
      <c r="D35" s="250"/>
      <c r="E35" s="273">
        <f t="shared" si="1"/>
        <v>0</v>
      </c>
      <c r="F35" s="250"/>
      <c r="G35" s="250"/>
      <c r="H35" s="251">
        <f t="shared" si="0"/>
        <v>0</v>
      </c>
    </row>
    <row r="36" spans="1:8" s="2" customFormat="1">
      <c r="A36" s="229">
        <v>6.4</v>
      </c>
      <c r="B36" s="231" t="s">
        <v>327</v>
      </c>
      <c r="C36" s="250"/>
      <c r="D36" s="250"/>
      <c r="E36" s="273">
        <f t="shared" si="1"/>
        <v>0</v>
      </c>
      <c r="F36" s="250"/>
      <c r="G36" s="250"/>
      <c r="H36" s="251">
        <f t="shared" si="0"/>
        <v>0</v>
      </c>
    </row>
    <row r="37" spans="1:8" s="2" customFormat="1">
      <c r="A37" s="229">
        <v>6.5</v>
      </c>
      <c r="B37" s="231" t="s">
        <v>328</v>
      </c>
      <c r="C37" s="250"/>
      <c r="D37" s="250"/>
      <c r="E37" s="273">
        <f t="shared" si="1"/>
        <v>0</v>
      </c>
      <c r="F37" s="250"/>
      <c r="G37" s="250"/>
      <c r="H37" s="251">
        <f t="shared" si="0"/>
        <v>0</v>
      </c>
    </row>
    <row r="38" spans="1:8" s="2" customFormat="1" ht="27.6">
      <c r="A38" s="229">
        <v>6.6</v>
      </c>
      <c r="B38" s="231" t="s">
        <v>329</v>
      </c>
      <c r="C38" s="250"/>
      <c r="D38" s="250"/>
      <c r="E38" s="273">
        <f t="shared" si="1"/>
        <v>0</v>
      </c>
      <c r="F38" s="250"/>
      <c r="G38" s="250"/>
      <c r="H38" s="251">
        <f t="shared" si="0"/>
        <v>0</v>
      </c>
    </row>
    <row r="39" spans="1:8" s="2" customFormat="1" ht="27.6">
      <c r="A39" s="229">
        <v>6.7</v>
      </c>
      <c r="B39" s="231" t="s">
        <v>330</v>
      </c>
      <c r="C39" s="250"/>
      <c r="D39" s="250"/>
      <c r="E39" s="273">
        <f t="shared" si="1"/>
        <v>0</v>
      </c>
      <c r="F39" s="250"/>
      <c r="G39" s="250"/>
      <c r="H39" s="251">
        <f t="shared" si="0"/>
        <v>0</v>
      </c>
    </row>
    <row r="40" spans="1:8" s="2" customFormat="1">
      <c r="A40" s="229">
        <v>7</v>
      </c>
      <c r="B40" s="230" t="s">
        <v>331</v>
      </c>
      <c r="C40" s="250"/>
      <c r="D40" s="250"/>
      <c r="E40" s="273">
        <f t="shared" si="1"/>
        <v>0</v>
      </c>
      <c r="F40" s="250"/>
      <c r="G40" s="250"/>
      <c r="H40" s="251">
        <f t="shared" si="0"/>
        <v>0</v>
      </c>
    </row>
    <row r="41" spans="1:8" s="2" customFormat="1" ht="27.6">
      <c r="A41" s="229">
        <v>7.1</v>
      </c>
      <c r="B41" s="231" t="s">
        <v>332</v>
      </c>
      <c r="C41" s="250">
        <v>34392.32</v>
      </c>
      <c r="D41" s="250">
        <v>40304.61</v>
      </c>
      <c r="E41" s="273">
        <v>19</v>
      </c>
      <c r="F41" s="250">
        <v>0</v>
      </c>
      <c r="G41" s="250">
        <v>0</v>
      </c>
      <c r="H41" s="251">
        <v>33462.980000000003</v>
      </c>
    </row>
    <row r="42" spans="1:8" s="2" customFormat="1" ht="27.6">
      <c r="A42" s="229">
        <v>7.2</v>
      </c>
      <c r="B42" s="231" t="s">
        <v>333</v>
      </c>
      <c r="C42" s="250">
        <f>1419715-7374</f>
        <v>1412341</v>
      </c>
      <c r="D42" s="250">
        <v>2303580</v>
      </c>
      <c r="E42" s="273">
        <v>3544246</v>
      </c>
      <c r="F42" s="250">
        <v>1199615</v>
      </c>
      <c r="G42" s="250">
        <v>2129414</v>
      </c>
      <c r="H42" s="251">
        <v>3183143</v>
      </c>
    </row>
    <row r="43" spans="1:8" s="2" customFormat="1" ht="27.6">
      <c r="A43" s="229">
        <v>7.3</v>
      </c>
      <c r="B43" s="231" t="s">
        <v>334</v>
      </c>
      <c r="C43" s="250">
        <v>1411232</v>
      </c>
      <c r="D43" s="250">
        <v>3614268</v>
      </c>
      <c r="E43" s="273">
        <v>5372241.2200000007</v>
      </c>
      <c r="F43" s="250">
        <v>991034</v>
      </c>
      <c r="G43" s="250">
        <v>4331678</v>
      </c>
      <c r="H43" s="251">
        <v>5320391.25</v>
      </c>
    </row>
    <row r="44" spans="1:8" s="2" customFormat="1" ht="27.6">
      <c r="A44" s="229">
        <v>7.4</v>
      </c>
      <c r="B44" s="231" t="s">
        <v>335</v>
      </c>
      <c r="C44" s="250">
        <v>1500488</v>
      </c>
      <c r="D44" s="250">
        <v>1419716</v>
      </c>
      <c r="E44" s="273">
        <v>3516145</v>
      </c>
      <c r="F44" s="250">
        <v>1199615</v>
      </c>
      <c r="G44" s="250">
        <v>2129413</v>
      </c>
      <c r="H44" s="251">
        <v>3178371</v>
      </c>
    </row>
    <row r="45" spans="1:8" s="2" customFormat="1">
      <c r="A45" s="229">
        <v>8</v>
      </c>
      <c r="B45" s="230" t="s">
        <v>336</v>
      </c>
      <c r="C45" s="250"/>
      <c r="D45" s="250"/>
      <c r="E45" s="273">
        <f t="shared" si="1"/>
        <v>0</v>
      </c>
      <c r="F45" s="250"/>
      <c r="G45" s="250"/>
      <c r="H45" s="251">
        <f t="shared" si="0"/>
        <v>0</v>
      </c>
    </row>
    <row r="46" spans="1:8" s="2" customFormat="1">
      <c r="A46" s="229">
        <v>8.1</v>
      </c>
      <c r="B46" s="231" t="s">
        <v>337</v>
      </c>
      <c r="C46" s="250">
        <v>0</v>
      </c>
      <c r="D46" s="250">
        <v>0</v>
      </c>
      <c r="E46" s="273">
        <f t="shared" si="1"/>
        <v>0</v>
      </c>
      <c r="F46" s="250"/>
      <c r="G46" s="250"/>
      <c r="H46" s="251">
        <f t="shared" si="0"/>
        <v>0</v>
      </c>
    </row>
    <row r="47" spans="1:8" s="2" customFormat="1">
      <c r="A47" s="229">
        <v>8.1999999999999993</v>
      </c>
      <c r="B47" s="231" t="s">
        <v>338</v>
      </c>
      <c r="C47" s="250">
        <v>0</v>
      </c>
      <c r="D47" s="250">
        <v>0</v>
      </c>
      <c r="E47" s="273">
        <f t="shared" si="1"/>
        <v>0</v>
      </c>
      <c r="F47" s="250"/>
      <c r="G47" s="250"/>
      <c r="H47" s="251">
        <f t="shared" si="0"/>
        <v>0</v>
      </c>
    </row>
    <row r="48" spans="1:8" s="2" customFormat="1">
      <c r="A48" s="229">
        <v>8.3000000000000007</v>
      </c>
      <c r="B48" s="231" t="s">
        <v>339</v>
      </c>
      <c r="C48" s="250">
        <v>0</v>
      </c>
      <c r="D48" s="250">
        <v>0</v>
      </c>
      <c r="E48" s="273">
        <f t="shared" si="1"/>
        <v>0</v>
      </c>
      <c r="F48" s="250"/>
      <c r="G48" s="250"/>
      <c r="H48" s="251">
        <f t="shared" si="0"/>
        <v>0</v>
      </c>
    </row>
    <row r="49" spans="1:8" s="2" customFormat="1">
      <c r="A49" s="229">
        <v>8.4</v>
      </c>
      <c r="B49" s="231" t="s">
        <v>340</v>
      </c>
      <c r="C49" s="250">
        <v>0</v>
      </c>
      <c r="D49" s="250">
        <v>0</v>
      </c>
      <c r="E49" s="273">
        <f t="shared" si="1"/>
        <v>0</v>
      </c>
      <c r="F49" s="250"/>
      <c r="G49" s="250"/>
      <c r="H49" s="251">
        <f t="shared" si="0"/>
        <v>0</v>
      </c>
    </row>
    <row r="50" spans="1:8" s="2" customFormat="1">
      <c r="A50" s="229">
        <v>8.5</v>
      </c>
      <c r="B50" s="231" t="s">
        <v>341</v>
      </c>
      <c r="C50" s="250">
        <v>0</v>
      </c>
      <c r="D50" s="250">
        <v>0</v>
      </c>
      <c r="E50" s="273">
        <f t="shared" si="1"/>
        <v>0</v>
      </c>
      <c r="F50" s="250"/>
      <c r="G50" s="250"/>
      <c r="H50" s="251">
        <f t="shared" si="0"/>
        <v>0</v>
      </c>
    </row>
    <row r="51" spans="1:8" s="2" customFormat="1">
      <c r="A51" s="229">
        <v>8.6</v>
      </c>
      <c r="B51" s="231" t="s">
        <v>342</v>
      </c>
      <c r="C51" s="250">
        <v>0</v>
      </c>
      <c r="D51" s="250">
        <v>0</v>
      </c>
      <c r="E51" s="273">
        <f t="shared" si="1"/>
        <v>0</v>
      </c>
      <c r="F51" s="250"/>
      <c r="G51" s="250"/>
      <c r="H51" s="251">
        <f t="shared" si="0"/>
        <v>0</v>
      </c>
    </row>
    <row r="52" spans="1:8" s="2" customFormat="1">
      <c r="A52" s="229">
        <v>8.6999999999999993</v>
      </c>
      <c r="B52" s="231" t="s">
        <v>343</v>
      </c>
      <c r="C52" s="250">
        <v>0</v>
      </c>
      <c r="D52" s="250">
        <v>0</v>
      </c>
      <c r="E52" s="273">
        <f t="shared" si="1"/>
        <v>0</v>
      </c>
      <c r="F52" s="250"/>
      <c r="G52" s="250"/>
      <c r="H52" s="251">
        <f t="shared" si="0"/>
        <v>0</v>
      </c>
    </row>
    <row r="53" spans="1:8" s="2" customFormat="1" ht="28.2" thickBot="1">
      <c r="A53" s="234">
        <v>9</v>
      </c>
      <c r="B53" s="235" t="s">
        <v>344</v>
      </c>
      <c r="C53" s="274">
        <v>0</v>
      </c>
      <c r="D53" s="274">
        <v>0</v>
      </c>
      <c r="E53" s="275">
        <f t="shared" si="1"/>
        <v>0</v>
      </c>
      <c r="F53" s="274"/>
      <c r="G53" s="274"/>
      <c r="H53" s="257">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21" sqref="B21"/>
    </sheetView>
  </sheetViews>
  <sheetFormatPr defaultColWidth="9.109375" defaultRowHeight="13.8"/>
  <cols>
    <col min="1" max="1" width="9.5546875" style="1" bestFit="1" customWidth="1"/>
    <col min="2" max="2" width="93.5546875" style="1" customWidth="1"/>
    <col min="3" max="4" width="12.6640625" style="1" customWidth="1"/>
    <col min="5" max="11" width="9.6640625" style="11" customWidth="1"/>
    <col min="12" max="16384" width="9.109375" style="11"/>
  </cols>
  <sheetData>
    <row r="1" spans="1:8">
      <c r="A1" s="16" t="s">
        <v>199</v>
      </c>
      <c r="B1" s="15" t="str">
        <f>'4. Off-Balance'!B1</f>
        <v>სს სილქ როუდ ბანკი</v>
      </c>
      <c r="C1" s="15"/>
    </row>
    <row r="2" spans="1:8">
      <c r="A2" s="16" t="s">
        <v>200</v>
      </c>
      <c r="B2" s="420">
        <f>'4. Off-Balance'!B2</f>
        <v>43008</v>
      </c>
      <c r="C2" s="27"/>
      <c r="D2" s="17"/>
      <c r="E2" s="10"/>
      <c r="F2" s="10"/>
      <c r="G2" s="10"/>
      <c r="H2" s="10"/>
    </row>
    <row r="3" spans="1:8">
      <c r="A3" s="16"/>
      <c r="B3" s="15"/>
      <c r="C3" s="27"/>
      <c r="D3" s="17"/>
      <c r="E3" s="10"/>
      <c r="F3" s="10"/>
      <c r="G3" s="10"/>
      <c r="H3" s="10"/>
    </row>
    <row r="4" spans="1:8" ht="15" customHeight="1" thickBot="1">
      <c r="A4" s="223" t="s">
        <v>351</v>
      </c>
      <c r="B4" s="224" t="s">
        <v>196</v>
      </c>
      <c r="C4" s="223"/>
      <c r="D4" s="225" t="s">
        <v>101</v>
      </c>
    </row>
    <row r="5" spans="1:8" ht="15" customHeight="1">
      <c r="A5" s="221" t="s">
        <v>29</v>
      </c>
      <c r="B5" s="222"/>
      <c r="C5" s="366" t="s">
        <v>421</v>
      </c>
      <c r="D5" s="367" t="s">
        <v>401</v>
      </c>
    </row>
    <row r="6" spans="1:8" ht="15" customHeight="1">
      <c r="A6" s="139">
        <v>1</v>
      </c>
      <c r="B6" s="59" t="s">
        <v>204</v>
      </c>
      <c r="C6" s="276">
        <f>C7+C9+C10+C11</f>
        <v>30213277.0515</v>
      </c>
      <c r="D6" s="277">
        <f>D7+D9+D10+D11</f>
        <v>37532875.670999996</v>
      </c>
    </row>
    <row r="7" spans="1:8" ht="15" customHeight="1">
      <c r="A7" s="139">
        <v>1.1000000000000001</v>
      </c>
      <c r="B7" s="60" t="s">
        <v>23</v>
      </c>
      <c r="C7" s="278">
        <v>28142765.544</v>
      </c>
      <c r="D7" s="278">
        <v>35292439.703999996</v>
      </c>
    </row>
    <row r="8" spans="1:8" ht="27.6">
      <c r="A8" s="139" t="s">
        <v>267</v>
      </c>
      <c r="B8" s="196" t="s">
        <v>345</v>
      </c>
      <c r="C8" s="278"/>
      <c r="D8" s="278"/>
    </row>
    <row r="9" spans="1:8" ht="15" customHeight="1">
      <c r="A9" s="139">
        <v>1.2</v>
      </c>
      <c r="B9" s="60" t="s">
        <v>24</v>
      </c>
      <c r="C9" s="278">
        <v>42837</v>
      </c>
      <c r="D9" s="278">
        <v>0</v>
      </c>
    </row>
    <row r="10" spans="1:8" ht="15" customHeight="1">
      <c r="A10" s="139">
        <v>1.3</v>
      </c>
      <c r="B10" s="60" t="s">
        <v>25</v>
      </c>
      <c r="C10" s="279">
        <v>2027674.5075000001</v>
      </c>
      <c r="D10" s="279">
        <v>2225667.375</v>
      </c>
    </row>
    <row r="11" spans="1:8" ht="15" customHeight="1">
      <c r="A11" s="139">
        <v>1.4</v>
      </c>
      <c r="B11" s="197" t="s">
        <v>84</v>
      </c>
      <c r="C11" s="279">
        <v>0</v>
      </c>
      <c r="D11" s="279">
        <v>14768.592000000001</v>
      </c>
    </row>
    <row r="12" spans="1:8" ht="15" customHeight="1">
      <c r="A12" s="139">
        <v>2</v>
      </c>
      <c r="B12" s="59" t="s">
        <v>205</v>
      </c>
      <c r="C12" s="278">
        <v>1375115.1080079998</v>
      </c>
      <c r="D12" s="278">
        <v>696292.42806804099</v>
      </c>
    </row>
    <row r="13" spans="1:8" ht="15" customHeight="1">
      <c r="A13" s="139">
        <v>3</v>
      </c>
      <c r="B13" s="59" t="s">
        <v>203</v>
      </c>
      <c r="C13" s="279">
        <v>8354793.438095239</v>
      </c>
      <c r="D13" s="279">
        <v>8354793.438095239</v>
      </c>
    </row>
    <row r="14" spans="1:8" ht="15" customHeight="1" thickBot="1">
      <c r="A14" s="140">
        <v>4</v>
      </c>
      <c r="B14" s="141" t="s">
        <v>268</v>
      </c>
      <c r="C14" s="280">
        <f>C6+C12+C13</f>
        <v>39943185.597603239</v>
      </c>
      <c r="D14" s="281">
        <f>D6+D12+D13</f>
        <v>46583961.53716328</v>
      </c>
    </row>
    <row r="15" spans="1:8" ht="15" customHeight="1">
      <c r="A15" s="61"/>
      <c r="B15" s="62"/>
      <c r="C15" s="63"/>
      <c r="D15" s="63"/>
    </row>
    <row r="16" spans="1:8">
      <c r="B16" s="21"/>
    </row>
    <row r="17" spans="2:2">
      <c r="B17" s="108"/>
    </row>
    <row r="18" spans="2:2">
      <c r="B18" s="108"/>
    </row>
    <row r="19" spans="2:2">
      <c r="B19" s="108"/>
    </row>
    <row r="20" spans="2:2">
      <c r="B20" s="108"/>
    </row>
    <row r="21" spans="2:2">
      <c r="B21" s="10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zoomScaleNormal="100" workbookViewId="0">
      <pane xSplit="1" ySplit="4" topLeftCell="B5" activePane="bottomRight" state="frozen"/>
      <selection pane="topRight" activeCell="B1" sqref="B1"/>
      <selection pane="bottomLeft" activeCell="A4" sqref="A4"/>
      <selection pane="bottomRight" activeCell="B21" sqref="B21"/>
    </sheetView>
  </sheetViews>
  <sheetFormatPr defaultRowHeight="14.4"/>
  <cols>
    <col min="1" max="1" width="9.5546875" style="1" bestFit="1" customWidth="1"/>
    <col min="2" max="2" width="90.44140625" style="1" bestFit="1" customWidth="1"/>
    <col min="3" max="3" width="9.109375" style="1"/>
  </cols>
  <sheetData>
    <row r="1" spans="1:8">
      <c r="A1" s="1" t="s">
        <v>199</v>
      </c>
      <c r="B1" s="1" t="str">
        <f>'5. RWA'!B1</f>
        <v>სს სილქ როუდ ბანკი</v>
      </c>
    </row>
    <row r="2" spans="1:8">
      <c r="A2" s="1" t="s">
        <v>200</v>
      </c>
      <c r="B2" s="420">
        <f>'5. RWA'!B2</f>
        <v>43008</v>
      </c>
    </row>
    <row r="4" spans="1:8" ht="16.5" customHeight="1" thickBot="1">
      <c r="A4" s="236" t="s">
        <v>352</v>
      </c>
      <c r="B4" s="64" t="s">
        <v>157</v>
      </c>
      <c r="C4" s="12"/>
    </row>
    <row r="5" spans="1:8">
      <c r="A5" s="9"/>
      <c r="B5" s="435" t="s">
        <v>158</v>
      </c>
      <c r="C5" s="436"/>
    </row>
    <row r="6" spans="1:8" ht="15">
      <c r="A6" s="13">
        <v>1</v>
      </c>
      <c r="B6" s="66" t="s">
        <v>404</v>
      </c>
      <c r="C6" s="67"/>
    </row>
    <row r="7" spans="1:8" ht="15">
      <c r="A7" s="13">
        <v>2</v>
      </c>
      <c r="B7" s="66" t="s">
        <v>405</v>
      </c>
      <c r="C7" s="67"/>
    </row>
    <row r="8" spans="1:8" ht="15">
      <c r="A8" s="13">
        <v>3</v>
      </c>
      <c r="B8" s="66" t="s">
        <v>406</v>
      </c>
      <c r="C8" s="67"/>
    </row>
    <row r="9" spans="1:8" ht="15">
      <c r="A9" s="13">
        <v>4</v>
      </c>
      <c r="B9" s="66" t="s">
        <v>407</v>
      </c>
      <c r="C9" s="67"/>
    </row>
    <row r="10" spans="1:8" ht="15">
      <c r="A10" s="13">
        <v>5</v>
      </c>
      <c r="B10" s="66"/>
      <c r="C10" s="67"/>
    </row>
    <row r="11" spans="1:8" ht="15">
      <c r="A11" s="13">
        <v>6</v>
      </c>
      <c r="B11" s="66"/>
      <c r="C11" s="67"/>
    </row>
    <row r="12" spans="1:8" ht="15">
      <c r="A12" s="13">
        <v>7</v>
      </c>
      <c r="B12" s="66"/>
      <c r="C12" s="67"/>
      <c r="H12" s="3"/>
    </row>
    <row r="13" spans="1:8" ht="15">
      <c r="A13" s="13">
        <v>8</v>
      </c>
      <c r="B13" s="66"/>
      <c r="C13" s="67"/>
    </row>
    <row r="14" spans="1:8" ht="15">
      <c r="A14" s="13">
        <v>9</v>
      </c>
      <c r="B14" s="66"/>
      <c r="C14" s="67"/>
    </row>
    <row r="15" spans="1:8" ht="15">
      <c r="A15" s="13">
        <v>10</v>
      </c>
      <c r="B15" s="66"/>
      <c r="C15" s="67"/>
    </row>
    <row r="16" spans="1:8" ht="15">
      <c r="A16" s="13"/>
      <c r="B16" s="437"/>
      <c r="C16" s="438"/>
    </row>
    <row r="17" spans="1:3">
      <c r="A17" s="13"/>
      <c r="B17" s="439" t="s">
        <v>159</v>
      </c>
      <c r="C17" s="440"/>
    </row>
    <row r="18" spans="1:3">
      <c r="A18" s="13">
        <v>1</v>
      </c>
      <c r="B18" s="25" t="s">
        <v>408</v>
      </c>
      <c r="C18" s="65"/>
    </row>
    <row r="19" spans="1:3">
      <c r="A19" s="13">
        <v>2</v>
      </c>
      <c r="B19" s="25" t="s">
        <v>409</v>
      </c>
      <c r="C19" s="65"/>
    </row>
    <row r="20" spans="1:3">
      <c r="A20" s="13">
        <v>3</v>
      </c>
      <c r="B20" s="25"/>
      <c r="C20" s="65"/>
    </row>
    <row r="21" spans="1:3">
      <c r="A21" s="13">
        <v>4</v>
      </c>
      <c r="B21" s="25"/>
      <c r="C21" s="65"/>
    </row>
    <row r="22" spans="1:3">
      <c r="A22" s="13">
        <v>5</v>
      </c>
      <c r="B22" s="25"/>
      <c r="C22" s="65"/>
    </row>
    <row r="23" spans="1:3">
      <c r="A23" s="13">
        <v>6</v>
      </c>
      <c r="B23" s="25"/>
      <c r="C23" s="65"/>
    </row>
    <row r="24" spans="1:3">
      <c r="A24" s="13">
        <v>7</v>
      </c>
      <c r="B24" s="25"/>
      <c r="C24" s="65"/>
    </row>
    <row r="25" spans="1:3">
      <c r="A25" s="13">
        <v>8</v>
      </c>
      <c r="B25" s="25"/>
      <c r="C25" s="65"/>
    </row>
    <row r="26" spans="1:3">
      <c r="A26" s="13">
        <v>9</v>
      </c>
      <c r="B26" s="25"/>
      <c r="C26" s="65"/>
    </row>
    <row r="27" spans="1:3" ht="15.75" customHeight="1">
      <c r="A27" s="13">
        <v>10</v>
      </c>
      <c r="B27" s="25"/>
      <c r="C27" s="26"/>
    </row>
    <row r="28" spans="1:3" ht="15.75" customHeight="1">
      <c r="A28" s="13"/>
      <c r="B28" s="25"/>
      <c r="C28" s="26"/>
    </row>
    <row r="29" spans="1:3" ht="30" customHeight="1">
      <c r="A29" s="13"/>
      <c r="B29" s="441" t="s">
        <v>160</v>
      </c>
      <c r="C29" s="442"/>
    </row>
    <row r="30" spans="1:3" ht="15">
      <c r="A30" s="13">
        <v>1</v>
      </c>
      <c r="B30" s="66" t="s">
        <v>410</v>
      </c>
      <c r="C30" s="371">
        <v>0.99987669999999995</v>
      </c>
    </row>
    <row r="31" spans="1:3" ht="15.75" customHeight="1">
      <c r="A31" s="13"/>
      <c r="B31" s="66"/>
      <c r="C31" s="67"/>
    </row>
    <row r="32" spans="1:3" ht="29.25" customHeight="1">
      <c r="A32" s="13"/>
      <c r="B32" s="441" t="s">
        <v>291</v>
      </c>
      <c r="C32" s="442"/>
    </row>
    <row r="33" spans="1:3" ht="15">
      <c r="A33" s="13">
        <v>1</v>
      </c>
      <c r="B33" s="66" t="s">
        <v>411</v>
      </c>
      <c r="C33" s="371">
        <v>0.99987669999999995</v>
      </c>
    </row>
    <row r="34" spans="1:3" ht="15">
      <c r="A34" s="369">
        <v>1.1000000000000001</v>
      </c>
      <c r="B34" s="370" t="s">
        <v>412</v>
      </c>
      <c r="C34" s="372">
        <v>0.61992355399999999</v>
      </c>
    </row>
    <row r="35" spans="1:3" ht="15">
      <c r="A35" s="369">
        <v>1.2</v>
      </c>
      <c r="B35" s="370" t="s">
        <v>413</v>
      </c>
      <c r="C35" s="372">
        <v>0.2849648595</v>
      </c>
    </row>
    <row r="36" spans="1:3" ht="15">
      <c r="A36" s="369">
        <v>1.3</v>
      </c>
      <c r="B36" s="370" t="s">
        <v>414</v>
      </c>
      <c r="C36" s="372">
        <v>9.4988286500000005E-2</v>
      </c>
    </row>
    <row r="37" spans="1:3" ht="15.6" thickBot="1">
      <c r="A37" s="14"/>
      <c r="B37" s="68"/>
      <c r="C37" s="69"/>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Normal="100" workbookViewId="0">
      <pane xSplit="1" ySplit="5" topLeftCell="C9" activePane="bottomRight" state="frozen"/>
      <selection activeCell="H6" sqref="H6"/>
      <selection pane="topRight" activeCell="H6" sqref="H6"/>
      <selection pane="bottomLeft" activeCell="H6" sqref="H6"/>
      <selection pane="bottomRight" activeCell="F19" sqref="F19"/>
    </sheetView>
  </sheetViews>
  <sheetFormatPr defaultRowHeight="14.4"/>
  <cols>
    <col min="1" max="1" width="9.5546875" style="1" bestFit="1" customWidth="1"/>
    <col min="2" max="2" width="47.5546875" style="1" customWidth="1"/>
    <col min="3" max="3" width="28" style="1" customWidth="1"/>
    <col min="4" max="4" width="22.44140625" style="1" customWidth="1"/>
    <col min="5" max="5" width="18.88671875" style="1" customWidth="1"/>
    <col min="6" max="6" width="25.44140625" style="1" customWidth="1"/>
    <col min="7" max="7" width="23.33203125" customWidth="1"/>
    <col min="8" max="8" width="12" bestFit="1" customWidth="1"/>
    <col min="9" max="9" width="12.5546875" bestFit="1" customWidth="1"/>
  </cols>
  <sheetData>
    <row r="1" spans="1:9">
      <c r="A1" s="16" t="s">
        <v>199</v>
      </c>
      <c r="B1" s="15" t="str">
        <f>'6. Administrators-shareholders'!B1</f>
        <v>სს სილქ როუდ ბანკი</v>
      </c>
    </row>
    <row r="2" spans="1:9" s="19" customFormat="1" ht="15.75" customHeight="1">
      <c r="A2" s="19" t="s">
        <v>200</v>
      </c>
      <c r="B2" s="420">
        <f>'6. Administrators-shareholders'!B2</f>
        <v>43008</v>
      </c>
    </row>
    <row r="3" spans="1:9" s="19" customFormat="1" ht="15.75" customHeight="1"/>
    <row r="4" spans="1:9" s="19" customFormat="1" ht="15.75" customHeight="1" thickBot="1">
      <c r="A4" s="241" t="s">
        <v>353</v>
      </c>
      <c r="B4" s="242" t="s">
        <v>279</v>
      </c>
      <c r="C4" s="203"/>
      <c r="D4" s="203"/>
      <c r="E4" s="203"/>
      <c r="F4" s="203"/>
      <c r="G4" s="204" t="s">
        <v>101</v>
      </c>
    </row>
    <row r="5" spans="1:9" s="128" customFormat="1" ht="17.399999999999999" customHeight="1">
      <c r="A5" s="240"/>
      <c r="B5" s="240"/>
      <c r="C5" s="201" t="s">
        <v>0</v>
      </c>
      <c r="D5" s="201" t="s">
        <v>1</v>
      </c>
      <c r="E5" s="201" t="s">
        <v>2</v>
      </c>
      <c r="F5" s="201" t="s">
        <v>3</v>
      </c>
      <c r="G5" s="245" t="s">
        <v>278</v>
      </c>
    </row>
    <row r="6" spans="1:9" s="164" customFormat="1" ht="14.4" customHeight="1">
      <c r="A6" s="239"/>
      <c r="B6" s="443" t="s">
        <v>244</v>
      </c>
      <c r="C6" s="443" t="s">
        <v>243</v>
      </c>
      <c r="D6" s="444" t="s">
        <v>242</v>
      </c>
      <c r="E6" s="445"/>
      <c r="F6" s="445"/>
      <c r="G6" s="446" t="s">
        <v>395</v>
      </c>
      <c r="I6"/>
    </row>
    <row r="7" spans="1:9" s="164" customFormat="1" ht="99.6" customHeight="1">
      <c r="A7" s="239"/>
      <c r="B7" s="443"/>
      <c r="C7" s="443"/>
      <c r="D7" s="198" t="s">
        <v>241</v>
      </c>
      <c r="E7" s="198" t="s">
        <v>284</v>
      </c>
      <c r="F7" s="202" t="s">
        <v>240</v>
      </c>
      <c r="G7" s="447"/>
      <c r="I7"/>
    </row>
    <row r="8" spans="1:9">
      <c r="A8" s="339">
        <v>1</v>
      </c>
      <c r="B8" s="237" t="s">
        <v>162</v>
      </c>
      <c r="C8" s="373">
        <v>3077996.14</v>
      </c>
      <c r="D8" s="341"/>
      <c r="E8" s="373">
        <f>C8-D8</f>
        <v>3077996.14</v>
      </c>
      <c r="F8" s="342"/>
      <c r="G8" s="343">
        <f>E8+F8</f>
        <v>3077996.14</v>
      </c>
    </row>
    <row r="9" spans="1:9">
      <c r="A9" s="339">
        <v>2</v>
      </c>
      <c r="B9" s="237" t="s">
        <v>163</v>
      </c>
      <c r="C9" s="373">
        <v>6029944.5199999996</v>
      </c>
      <c r="D9" s="341"/>
      <c r="E9" s="373">
        <f t="shared" ref="E9:E20" si="0">C9-D9</f>
        <v>6029944.5199999996</v>
      </c>
      <c r="F9" s="342"/>
      <c r="G9" s="343">
        <f t="shared" ref="G9:G20" si="1">E9+F9</f>
        <v>6029944.5199999996</v>
      </c>
    </row>
    <row r="10" spans="1:9">
      <c r="A10" s="339">
        <v>3</v>
      </c>
      <c r="B10" s="237" t="s">
        <v>239</v>
      </c>
      <c r="C10" s="373">
        <v>1411397.5999999999</v>
      </c>
      <c r="D10" s="341"/>
      <c r="E10" s="373">
        <f t="shared" si="0"/>
        <v>1411397.5999999999</v>
      </c>
      <c r="F10" s="342"/>
      <c r="G10" s="343">
        <f t="shared" si="1"/>
        <v>1411397.5999999999</v>
      </c>
    </row>
    <row r="11" spans="1:9" ht="27.6">
      <c r="A11" s="339">
        <v>4</v>
      </c>
      <c r="B11" s="237" t="s">
        <v>193</v>
      </c>
      <c r="C11" s="373">
        <v>0</v>
      </c>
      <c r="D11" s="341"/>
      <c r="E11" s="373">
        <f t="shared" si="0"/>
        <v>0</v>
      </c>
      <c r="F11" s="342"/>
      <c r="G11" s="343">
        <f t="shared" si="1"/>
        <v>0</v>
      </c>
    </row>
    <row r="12" spans="1:9">
      <c r="A12" s="339">
        <v>5</v>
      </c>
      <c r="B12" s="237" t="s">
        <v>165</v>
      </c>
      <c r="C12" s="373">
        <v>9706703.4100000001</v>
      </c>
      <c r="D12" s="341"/>
      <c r="E12" s="373">
        <f t="shared" si="0"/>
        <v>9706703.4100000001</v>
      </c>
      <c r="F12" s="342"/>
      <c r="G12" s="343">
        <f t="shared" si="1"/>
        <v>9706703.4100000001</v>
      </c>
    </row>
    <row r="13" spans="1:9">
      <c r="A13" s="339">
        <v>6.1</v>
      </c>
      <c r="B13" s="237" t="s">
        <v>166</v>
      </c>
      <c r="C13" s="373">
        <v>6054892.29</v>
      </c>
      <c r="D13" s="341"/>
      <c r="E13" s="373">
        <f t="shared" si="0"/>
        <v>6054892.29</v>
      </c>
      <c r="F13" s="342">
        <v>3468094.39</v>
      </c>
      <c r="G13" s="343">
        <f t="shared" si="1"/>
        <v>9522986.6799999997</v>
      </c>
    </row>
    <row r="14" spans="1:9">
      <c r="A14" s="339">
        <v>6.2</v>
      </c>
      <c r="B14" s="238" t="s">
        <v>167</v>
      </c>
      <c r="C14" s="373">
        <v>-1040230.71</v>
      </c>
      <c r="D14" s="341"/>
      <c r="E14" s="373">
        <f t="shared" si="0"/>
        <v>-1040230.71</v>
      </c>
      <c r="F14" s="373">
        <v>-789999.16</v>
      </c>
      <c r="G14" s="343">
        <f t="shared" si="1"/>
        <v>-1830229.87</v>
      </c>
    </row>
    <row r="15" spans="1:9">
      <c r="A15" s="339">
        <v>6</v>
      </c>
      <c r="B15" s="237" t="s">
        <v>238</v>
      </c>
      <c r="C15" s="373">
        <f>C13+C14</f>
        <v>5014661.58</v>
      </c>
      <c r="D15" s="341"/>
      <c r="E15" s="373">
        <f t="shared" si="0"/>
        <v>5014661.58</v>
      </c>
      <c r="F15" s="342">
        <v>2678095.23</v>
      </c>
      <c r="G15" s="343">
        <f t="shared" si="1"/>
        <v>7692756.8100000005</v>
      </c>
    </row>
    <row r="16" spans="1:9" ht="27.6">
      <c r="A16" s="339">
        <v>7</v>
      </c>
      <c r="B16" s="237" t="s">
        <v>169</v>
      </c>
      <c r="C16" s="373">
        <v>339124.64000000007</v>
      </c>
      <c r="D16" s="341"/>
      <c r="E16" s="373">
        <f t="shared" si="0"/>
        <v>339124.64000000007</v>
      </c>
      <c r="F16" s="465">
        <v>12878</v>
      </c>
      <c r="G16" s="343">
        <f t="shared" si="1"/>
        <v>352002.64000000007</v>
      </c>
    </row>
    <row r="17" spans="1:9">
      <c r="A17" s="339">
        <v>8</v>
      </c>
      <c r="B17" s="237" t="s">
        <v>170</v>
      </c>
      <c r="C17" s="373">
        <v>1252394.1100000001</v>
      </c>
      <c r="D17" s="341"/>
      <c r="E17" s="373">
        <f t="shared" si="0"/>
        <v>1252394.1100000001</v>
      </c>
      <c r="F17" s="342"/>
      <c r="G17" s="343">
        <f t="shared" si="1"/>
        <v>1252394.1100000001</v>
      </c>
      <c r="H17" s="5"/>
      <c r="I17" s="5"/>
    </row>
    <row r="18" spans="1:9">
      <c r="A18" s="339">
        <v>9</v>
      </c>
      <c r="B18" s="237" t="s">
        <v>171</v>
      </c>
      <c r="C18" s="373">
        <v>20000</v>
      </c>
      <c r="D18" s="341"/>
      <c r="E18" s="373">
        <f t="shared" si="0"/>
        <v>20000</v>
      </c>
      <c r="F18" s="342"/>
      <c r="G18" s="343">
        <f t="shared" si="1"/>
        <v>20000</v>
      </c>
      <c r="I18" s="5"/>
    </row>
    <row r="19" spans="1:9" ht="27.6">
      <c r="A19" s="339">
        <v>10</v>
      </c>
      <c r="B19" s="237" t="s">
        <v>172</v>
      </c>
      <c r="C19" s="373">
        <v>15355197.609999999</v>
      </c>
      <c r="D19" s="373">
        <v>62565.570000000065</v>
      </c>
      <c r="E19" s="373">
        <f t="shared" si="0"/>
        <v>15292632.039999999</v>
      </c>
      <c r="F19" s="342"/>
      <c r="G19" s="343">
        <f t="shared" si="1"/>
        <v>15292632.039999999</v>
      </c>
      <c r="I19" s="5"/>
    </row>
    <row r="20" spans="1:9">
      <c r="A20" s="339">
        <v>11</v>
      </c>
      <c r="B20" s="237" t="s">
        <v>173</v>
      </c>
      <c r="C20" s="373">
        <v>2365360.16</v>
      </c>
      <c r="D20" s="341"/>
      <c r="E20" s="373">
        <f t="shared" si="0"/>
        <v>2365360.16</v>
      </c>
      <c r="F20" s="342"/>
      <c r="G20" s="343">
        <f t="shared" si="1"/>
        <v>2365360.16</v>
      </c>
    </row>
    <row r="21" spans="1:9" ht="42" thickBot="1">
      <c r="A21" s="244"/>
      <c r="B21" s="243" t="s">
        <v>391</v>
      </c>
      <c r="C21" s="344">
        <f>SUM(C8:C12, C15:C20)</f>
        <v>44572779.769999996</v>
      </c>
      <c r="D21" s="344">
        <f t="shared" ref="D21:E21" si="2">SUM(D8:D12, D15:D20)</f>
        <v>62565.570000000065</v>
      </c>
      <c r="E21" s="344">
        <f t="shared" si="2"/>
        <v>44510214.200000003</v>
      </c>
      <c r="F21" s="344">
        <f>SUM(F8:F12, F15:F20)</f>
        <v>2690973.23</v>
      </c>
      <c r="G21" s="344">
        <f>SUM(G8:G12, G15:G20)</f>
        <v>47201187.430000007</v>
      </c>
    </row>
    <row r="22" spans="1:9">
      <c r="A22"/>
      <c r="B22"/>
      <c r="C22"/>
      <c r="D22"/>
      <c r="E22"/>
      <c r="F22"/>
    </row>
    <row r="23" spans="1:9">
      <c r="A23"/>
      <c r="B23"/>
      <c r="C23"/>
      <c r="D23"/>
      <c r="E23"/>
      <c r="F23"/>
    </row>
    <row r="25" spans="1:9" s="1" customFormat="1">
      <c r="B25" s="71"/>
      <c r="G25"/>
      <c r="H25"/>
      <c r="I25"/>
    </row>
    <row r="26" spans="1:9" s="1" customFormat="1">
      <c r="B26" s="72"/>
      <c r="G26"/>
      <c r="H26"/>
      <c r="I26"/>
    </row>
    <row r="27" spans="1:9" s="1" customFormat="1">
      <c r="B27" s="71"/>
      <c r="G27"/>
      <c r="H27"/>
      <c r="I27"/>
    </row>
    <row r="28" spans="1:9" s="1" customFormat="1">
      <c r="B28" s="71"/>
      <c r="G28"/>
      <c r="H28"/>
      <c r="I28"/>
    </row>
    <row r="29" spans="1:9" s="1" customFormat="1">
      <c r="B29" s="71"/>
      <c r="G29"/>
      <c r="H29"/>
      <c r="I29"/>
    </row>
    <row r="30" spans="1:9" s="1" customFormat="1">
      <c r="B30" s="71"/>
      <c r="G30"/>
      <c r="H30"/>
      <c r="I30"/>
    </row>
    <row r="31" spans="1:9" s="1" customFormat="1">
      <c r="B31" s="71"/>
      <c r="G31"/>
      <c r="H31"/>
      <c r="I31"/>
    </row>
    <row r="32" spans="1:9" s="1" customFormat="1">
      <c r="B32" s="72"/>
      <c r="G32"/>
      <c r="H32"/>
      <c r="I32"/>
    </row>
    <row r="33" spans="2:9" s="1" customFormat="1">
      <c r="B33" s="72"/>
      <c r="G33"/>
      <c r="H33"/>
      <c r="I33"/>
    </row>
    <row r="34" spans="2:9" s="1" customFormat="1">
      <c r="B34" s="72"/>
      <c r="G34"/>
      <c r="H34"/>
      <c r="I34"/>
    </row>
    <row r="35" spans="2:9" s="1" customFormat="1">
      <c r="B35" s="72"/>
      <c r="G35"/>
      <c r="H35"/>
      <c r="I35"/>
    </row>
    <row r="36" spans="2:9" s="1" customFormat="1">
      <c r="B36" s="72"/>
      <c r="G36"/>
      <c r="H36"/>
      <c r="I36"/>
    </row>
    <row r="37" spans="2:9" s="1" customFormat="1">
      <c r="B37" s="72"/>
      <c r="G37"/>
      <c r="H37"/>
      <c r="I37"/>
    </row>
  </sheetData>
  <mergeCells count="4">
    <mergeCell ref="B6:B7"/>
    <mergeCell ref="C6:C7"/>
    <mergeCell ref="D6:F6"/>
    <mergeCell ref="G6:G7"/>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B15" sqref="B15"/>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6" t="s">
        <v>199</v>
      </c>
      <c r="B1" s="15" t="str">
        <f>'7. LI1'!B1</f>
        <v>სს სილქ როუდ ბანკი</v>
      </c>
    </row>
    <row r="2" spans="1:6" s="19" customFormat="1" ht="15.75" customHeight="1">
      <c r="A2" s="19" t="s">
        <v>200</v>
      </c>
      <c r="B2" s="420">
        <f>'7. LI1'!B2</f>
        <v>43008</v>
      </c>
      <c r="C2"/>
      <c r="D2"/>
      <c r="E2"/>
      <c r="F2"/>
    </row>
    <row r="3" spans="1:6" s="19" customFormat="1" ht="15.75" customHeight="1">
      <c r="C3"/>
      <c r="D3"/>
      <c r="E3"/>
      <c r="F3"/>
    </row>
    <row r="4" spans="1:6" s="19" customFormat="1" ht="28.2" thickBot="1">
      <c r="A4" s="19" t="s">
        <v>354</v>
      </c>
      <c r="B4" s="210" t="s">
        <v>283</v>
      </c>
      <c r="C4" s="204" t="s">
        <v>101</v>
      </c>
      <c r="D4"/>
      <c r="E4"/>
      <c r="F4"/>
    </row>
    <row r="5" spans="1:6" ht="27.6">
      <c r="A5" s="205">
        <v>1</v>
      </c>
      <c r="B5" s="206" t="s">
        <v>364</v>
      </c>
      <c r="C5" s="282">
        <f>'7. LI1'!G21</f>
        <v>47201187.430000007</v>
      </c>
    </row>
    <row r="6" spans="1:6" s="200" customFormat="1">
      <c r="A6" s="127">
        <v>2.1</v>
      </c>
      <c r="B6" s="212" t="s">
        <v>285</v>
      </c>
      <c r="C6" s="283">
        <v>133594.38</v>
      </c>
    </row>
    <row r="7" spans="1:6" s="3" customFormat="1" ht="27.6" outlineLevel="1">
      <c r="A7" s="211">
        <v>2.2000000000000002</v>
      </c>
      <c r="B7" s="207" t="s">
        <v>286</v>
      </c>
      <c r="C7" s="284">
        <v>0</v>
      </c>
    </row>
    <row r="8" spans="1:6" s="3" customFormat="1" ht="27.6">
      <c r="A8" s="211">
        <v>3</v>
      </c>
      <c r="B8" s="208" t="s">
        <v>365</v>
      </c>
      <c r="C8" s="285">
        <f>SUM(C5:C7)</f>
        <v>47334781.81000001</v>
      </c>
    </row>
    <row r="9" spans="1:6" s="200" customFormat="1">
      <c r="A9" s="127">
        <v>4</v>
      </c>
      <c r="B9" s="215" t="s">
        <v>280</v>
      </c>
      <c r="C9" s="283">
        <f>36442+17981</f>
        <v>54423</v>
      </c>
    </row>
    <row r="10" spans="1:6" s="3" customFormat="1" ht="27.6" outlineLevel="1">
      <c r="A10" s="211">
        <v>5.0999999999999996</v>
      </c>
      <c r="B10" s="207" t="s">
        <v>292</v>
      </c>
      <c r="C10" s="284">
        <f>-C6+42837</f>
        <v>-90757.38</v>
      </c>
    </row>
    <row r="11" spans="1:6" s="3" customFormat="1" ht="27.6" outlineLevel="1">
      <c r="A11" s="211">
        <v>5.2</v>
      </c>
      <c r="B11" s="207" t="s">
        <v>293</v>
      </c>
      <c r="C11" s="284">
        <v>0</v>
      </c>
    </row>
    <row r="12" spans="1:6" s="3" customFormat="1">
      <c r="A12" s="211">
        <v>6</v>
      </c>
      <c r="B12" s="213" t="s">
        <v>281</v>
      </c>
      <c r="C12" s="284"/>
    </row>
    <row r="13" spans="1:6" s="3" customFormat="1" ht="15" thickBot="1">
      <c r="A13" s="214">
        <v>7</v>
      </c>
      <c r="B13" s="209" t="s">
        <v>282</v>
      </c>
      <c r="C13" s="286">
        <f>SUM(C8:C12)</f>
        <v>47298447.430000007</v>
      </c>
    </row>
    <row r="17" spans="2:9" s="1" customFormat="1">
      <c r="B17" s="73"/>
      <c r="C17"/>
      <c r="D17"/>
      <c r="E17"/>
      <c r="F17"/>
      <c r="G17"/>
      <c r="H17"/>
      <c r="I17"/>
    </row>
    <row r="18" spans="2:9" s="1" customFormat="1">
      <c r="B18" s="70"/>
      <c r="C18"/>
      <c r="D18"/>
      <c r="E18"/>
      <c r="F18"/>
      <c r="G18"/>
      <c r="H18"/>
      <c r="I18"/>
    </row>
    <row r="19" spans="2:9" s="1" customFormat="1">
      <c r="B19" s="70"/>
      <c r="C19"/>
      <c r="D19"/>
      <c r="E19"/>
      <c r="F19"/>
      <c r="G19"/>
      <c r="H19"/>
      <c r="I19"/>
    </row>
    <row r="20" spans="2:9" s="1" customFormat="1">
      <c r="B20" s="72"/>
      <c r="C20"/>
      <c r="D20"/>
      <c r="E20"/>
      <c r="F20"/>
      <c r="G20"/>
      <c r="H20"/>
      <c r="I20"/>
    </row>
    <row r="21" spans="2:9" s="1" customFormat="1">
      <c r="B21" s="71"/>
      <c r="C21"/>
      <c r="D21"/>
      <c r="E21"/>
      <c r="F21"/>
      <c r="G21"/>
      <c r="H21"/>
      <c r="I21"/>
    </row>
    <row r="22" spans="2:9" s="1" customFormat="1">
      <c r="B22" s="72"/>
      <c r="C22"/>
      <c r="D22"/>
      <c r="E22"/>
      <c r="F22"/>
      <c r="G22"/>
      <c r="H22"/>
      <c r="I22"/>
    </row>
    <row r="23" spans="2:9" s="1" customFormat="1">
      <c r="B23" s="71"/>
      <c r="C23"/>
      <c r="D23"/>
      <c r="E23"/>
      <c r="F23"/>
      <c r="G23"/>
      <c r="H23"/>
      <c r="I23"/>
    </row>
    <row r="24" spans="2:9" s="1" customFormat="1">
      <c r="B24" s="71"/>
      <c r="C24"/>
      <c r="D24"/>
      <c r="E24"/>
      <c r="F24"/>
      <c r="G24"/>
      <c r="H24"/>
      <c r="I24"/>
    </row>
    <row r="25" spans="2:9" s="1" customFormat="1">
      <c r="B25" s="71"/>
      <c r="C25"/>
      <c r="D25"/>
      <c r="E25"/>
      <c r="F25"/>
      <c r="G25"/>
      <c r="H25"/>
      <c r="I25"/>
    </row>
    <row r="26" spans="2:9" s="1" customFormat="1">
      <c r="B26" s="71"/>
      <c r="C26"/>
      <c r="D26"/>
      <c r="E26"/>
      <c r="F26"/>
      <c r="G26"/>
      <c r="H26"/>
      <c r="I26"/>
    </row>
    <row r="27" spans="2:9" s="1" customFormat="1">
      <c r="B27" s="71"/>
      <c r="C27"/>
      <c r="D27"/>
      <c r="E27"/>
      <c r="F27"/>
      <c r="G27"/>
      <c r="H27"/>
      <c r="I27"/>
    </row>
    <row r="28" spans="2:9" s="1" customFormat="1">
      <c r="B28" s="72"/>
      <c r="C28"/>
      <c r="D28"/>
      <c r="E28"/>
      <c r="F28"/>
      <c r="G28"/>
      <c r="H28"/>
      <c r="I28"/>
    </row>
    <row r="29" spans="2:9" s="1" customFormat="1">
      <c r="B29" s="72"/>
      <c r="C29"/>
      <c r="D29"/>
      <c r="E29"/>
      <c r="F29"/>
      <c r="G29"/>
      <c r="H29"/>
      <c r="I29"/>
    </row>
    <row r="30" spans="2:9" s="1" customFormat="1">
      <c r="B30" s="72"/>
      <c r="C30"/>
      <c r="D30"/>
      <c r="E30"/>
      <c r="F30"/>
      <c r="G30"/>
      <c r="H30"/>
      <c r="I30"/>
    </row>
    <row r="31" spans="2:9" s="1" customFormat="1">
      <c r="B31" s="72"/>
      <c r="C31"/>
      <c r="D31"/>
      <c r="E31"/>
      <c r="F31"/>
      <c r="G31"/>
      <c r="H31"/>
      <c r="I31"/>
    </row>
    <row r="32" spans="2:9" s="1" customFormat="1">
      <c r="B32" s="72"/>
      <c r="C32"/>
      <c r="D32"/>
      <c r="E32"/>
      <c r="F32"/>
      <c r="G32"/>
      <c r="H32"/>
      <c r="I32"/>
    </row>
    <row r="33" spans="2:9" s="1"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55"/>
  <sheetViews>
    <sheetView zoomScale="70" zoomScaleNormal="70" workbookViewId="0">
      <pane xSplit="1" ySplit="5" topLeftCell="B30" activePane="bottomRight" state="frozen"/>
      <selection pane="topRight" activeCell="B1" sqref="B1"/>
      <selection pane="bottomLeft" activeCell="A5" sqref="A5"/>
      <selection pane="bottomRight" activeCell="F13" sqref="F13"/>
    </sheetView>
  </sheetViews>
  <sheetFormatPr defaultRowHeight="14.4"/>
  <cols>
    <col min="1" max="1" width="9.5546875" style="4" bestFit="1" customWidth="1"/>
    <col min="2" max="2" width="132.44140625" style="1" customWidth="1"/>
    <col min="3" max="3" width="18.44140625" style="1" customWidth="1"/>
  </cols>
  <sheetData>
    <row r="1" spans="1:6">
      <c r="A1" s="16" t="s">
        <v>199</v>
      </c>
      <c r="B1" s="15" t="str">
        <f>'8. LI2'!B1</f>
        <v>სს სილქ როუდ ბანკი</v>
      </c>
      <c r="D1" s="1"/>
      <c r="E1" s="1"/>
      <c r="F1" s="1"/>
    </row>
    <row r="2" spans="1:6" s="19" customFormat="1" ht="15.75" customHeight="1">
      <c r="A2" s="19" t="s">
        <v>200</v>
      </c>
      <c r="B2" s="420">
        <f>'8. LI2'!B2</f>
        <v>43008</v>
      </c>
    </row>
    <row r="3" spans="1:6" s="19" customFormat="1" ht="15.75" customHeight="1"/>
    <row r="4" spans="1:6" ht="15" thickBot="1">
      <c r="A4" s="4" t="s">
        <v>355</v>
      </c>
      <c r="B4" s="58" t="s">
        <v>95</v>
      </c>
    </row>
    <row r="5" spans="1:6">
      <c r="A5" s="143" t="s">
        <v>29</v>
      </c>
      <c r="B5" s="144"/>
      <c r="C5" s="145" t="s">
        <v>30</v>
      </c>
    </row>
    <row r="6" spans="1:6">
      <c r="A6" s="146">
        <v>1</v>
      </c>
      <c r="B6" s="86" t="s">
        <v>31</v>
      </c>
      <c r="C6" s="287">
        <f>SUM(C7:C11)</f>
        <v>27433355.659999996</v>
      </c>
    </row>
    <row r="7" spans="1:6">
      <c r="A7" s="146">
        <v>2</v>
      </c>
      <c r="B7" s="83" t="s">
        <v>32</v>
      </c>
      <c r="C7" s="288">
        <v>30000000</v>
      </c>
    </row>
    <row r="8" spans="1:6">
      <c r="A8" s="146">
        <v>3</v>
      </c>
      <c r="B8" s="77" t="s">
        <v>33</v>
      </c>
      <c r="C8" s="288"/>
    </row>
    <row r="9" spans="1:6">
      <c r="A9" s="146">
        <v>4</v>
      </c>
      <c r="B9" s="77" t="s">
        <v>34</v>
      </c>
      <c r="C9" s="288"/>
    </row>
    <row r="10" spans="1:6">
      <c r="A10" s="146">
        <v>5</v>
      </c>
      <c r="B10" s="77" t="s">
        <v>35</v>
      </c>
      <c r="C10" s="288">
        <v>4982432.3</v>
      </c>
    </row>
    <row r="11" spans="1:6">
      <c r="A11" s="146">
        <v>6</v>
      </c>
      <c r="B11" s="84" t="s">
        <v>36</v>
      </c>
      <c r="C11" s="288">
        <v>-7549076.6400000006</v>
      </c>
    </row>
    <row r="12" spans="1:6" s="3" customFormat="1">
      <c r="A12" s="146">
        <v>7</v>
      </c>
      <c r="B12" s="86" t="s">
        <v>37</v>
      </c>
      <c r="C12" s="289">
        <f>SUM(C13:C27)</f>
        <v>5044997.87</v>
      </c>
    </row>
    <row r="13" spans="1:6" s="3" customFormat="1">
      <c r="A13" s="146">
        <v>8</v>
      </c>
      <c r="B13" s="85" t="s">
        <v>38</v>
      </c>
      <c r="C13" s="290">
        <v>4982432.3</v>
      </c>
    </row>
    <row r="14" spans="1:6" s="3" customFormat="1" ht="27.6">
      <c r="A14" s="146">
        <v>9</v>
      </c>
      <c r="B14" s="78" t="s">
        <v>39</v>
      </c>
      <c r="C14" s="290"/>
    </row>
    <row r="15" spans="1:6" s="3" customFormat="1">
      <c r="A15" s="146">
        <v>10</v>
      </c>
      <c r="B15" s="79" t="s">
        <v>40</v>
      </c>
      <c r="C15" s="290">
        <f>'7. LI1'!D19</f>
        <v>62565.570000000065</v>
      </c>
    </row>
    <row r="16" spans="1:6" s="3" customFormat="1">
      <c r="A16" s="146">
        <v>11</v>
      </c>
      <c r="B16" s="80" t="s">
        <v>41</v>
      </c>
      <c r="C16" s="290"/>
    </row>
    <row r="17" spans="1:3" s="3" customFormat="1">
      <c r="A17" s="146">
        <v>12</v>
      </c>
      <c r="B17" s="79" t="s">
        <v>42</v>
      </c>
      <c r="C17" s="290"/>
    </row>
    <row r="18" spans="1:3" s="3" customFormat="1">
      <c r="A18" s="146">
        <v>13</v>
      </c>
      <c r="B18" s="79" t="s">
        <v>43</v>
      </c>
      <c r="C18" s="290"/>
    </row>
    <row r="19" spans="1:3" s="3" customFormat="1">
      <c r="A19" s="146">
        <v>14</v>
      </c>
      <c r="B19" s="79" t="s">
        <v>44</v>
      </c>
      <c r="C19" s="290"/>
    </row>
    <row r="20" spans="1:3" s="3" customFormat="1" ht="27.6">
      <c r="A20" s="146">
        <v>15</v>
      </c>
      <c r="B20" s="79" t="s">
        <v>45</v>
      </c>
      <c r="C20" s="290"/>
    </row>
    <row r="21" spans="1:3" s="3" customFormat="1" ht="27.6">
      <c r="A21" s="146">
        <v>16</v>
      </c>
      <c r="B21" s="78" t="s">
        <v>46</v>
      </c>
      <c r="C21" s="290"/>
    </row>
    <row r="22" spans="1:3" s="3" customFormat="1">
      <c r="A22" s="146">
        <v>17</v>
      </c>
      <c r="B22" s="147" t="s">
        <v>47</v>
      </c>
      <c r="C22" s="290"/>
    </row>
    <row r="23" spans="1:3" s="3" customFormat="1" ht="27.6">
      <c r="A23" s="146">
        <v>18</v>
      </c>
      <c r="B23" s="78" t="s">
        <v>48</v>
      </c>
      <c r="C23" s="290"/>
    </row>
    <row r="24" spans="1:3" s="3" customFormat="1" ht="27.6">
      <c r="A24" s="146">
        <v>19</v>
      </c>
      <c r="B24" s="78" t="s">
        <v>49</v>
      </c>
      <c r="C24" s="290"/>
    </row>
    <row r="25" spans="1:3" s="3" customFormat="1" ht="27.6">
      <c r="A25" s="146">
        <v>20</v>
      </c>
      <c r="B25" s="81" t="s">
        <v>50</v>
      </c>
      <c r="C25" s="290"/>
    </row>
    <row r="26" spans="1:3" s="3" customFormat="1">
      <c r="A26" s="146">
        <v>21</v>
      </c>
      <c r="B26" s="81" t="s">
        <v>51</v>
      </c>
      <c r="C26" s="290"/>
    </row>
    <row r="27" spans="1:3" s="3" customFormat="1" ht="27.6">
      <c r="A27" s="146">
        <v>22</v>
      </c>
      <c r="B27" s="81" t="s">
        <v>52</v>
      </c>
      <c r="C27" s="290"/>
    </row>
    <row r="28" spans="1:3" s="3" customFormat="1">
      <c r="A28" s="146">
        <v>23</v>
      </c>
      <c r="B28" s="87" t="s">
        <v>26</v>
      </c>
      <c r="C28" s="289">
        <f>C6-C12</f>
        <v>22388357.789999995</v>
      </c>
    </row>
    <row r="29" spans="1:3" s="3" customFormat="1">
      <c r="A29" s="148"/>
      <c r="B29" s="82"/>
      <c r="C29" s="290"/>
    </row>
    <row r="30" spans="1:3" s="3" customFormat="1">
      <c r="A30" s="148">
        <v>24</v>
      </c>
      <c r="B30" s="87" t="s">
        <v>53</v>
      </c>
      <c r="C30" s="289">
        <f>C31+C34</f>
        <v>0</v>
      </c>
    </row>
    <row r="31" spans="1:3" s="3" customFormat="1">
      <c r="A31" s="148">
        <v>25</v>
      </c>
      <c r="B31" s="77" t="s">
        <v>54</v>
      </c>
      <c r="C31" s="291">
        <f>C32+C33</f>
        <v>0</v>
      </c>
    </row>
    <row r="32" spans="1:3" s="3" customFormat="1">
      <c r="A32" s="148">
        <v>26</v>
      </c>
      <c r="B32" s="194" t="s">
        <v>55</v>
      </c>
      <c r="C32" s="290"/>
    </row>
    <row r="33" spans="1:3" s="3" customFormat="1">
      <c r="A33" s="148">
        <v>27</v>
      </c>
      <c r="B33" s="194" t="s">
        <v>56</v>
      </c>
      <c r="C33" s="290"/>
    </row>
    <row r="34" spans="1:3" s="3" customFormat="1">
      <c r="A34" s="148">
        <v>28</v>
      </c>
      <c r="B34" s="77" t="s">
        <v>57</v>
      </c>
      <c r="C34" s="290"/>
    </row>
    <row r="35" spans="1:3" s="3" customFormat="1">
      <c r="A35" s="148">
        <v>29</v>
      </c>
      <c r="B35" s="87" t="s">
        <v>58</v>
      </c>
      <c r="C35" s="289">
        <f>SUM(C36:C40)</f>
        <v>0</v>
      </c>
    </row>
    <row r="36" spans="1:3" s="3" customFormat="1">
      <c r="A36" s="148">
        <v>30</v>
      </c>
      <c r="B36" s="78" t="s">
        <v>59</v>
      </c>
      <c r="C36" s="290"/>
    </row>
    <row r="37" spans="1:3" s="3" customFormat="1">
      <c r="A37" s="148">
        <v>31</v>
      </c>
      <c r="B37" s="79" t="s">
        <v>60</v>
      </c>
      <c r="C37" s="290"/>
    </row>
    <row r="38" spans="1:3" s="3" customFormat="1" ht="27.6">
      <c r="A38" s="148">
        <v>32</v>
      </c>
      <c r="B38" s="78" t="s">
        <v>61</v>
      </c>
      <c r="C38" s="290"/>
    </row>
    <row r="39" spans="1:3" s="3" customFormat="1" ht="27.6">
      <c r="A39" s="148">
        <v>33</v>
      </c>
      <c r="B39" s="78" t="s">
        <v>49</v>
      </c>
      <c r="C39" s="290"/>
    </row>
    <row r="40" spans="1:3" s="3" customFormat="1" ht="27.6">
      <c r="A40" s="148">
        <v>34</v>
      </c>
      <c r="B40" s="81" t="s">
        <v>62</v>
      </c>
      <c r="C40" s="290"/>
    </row>
    <row r="41" spans="1:3" s="3" customFormat="1">
      <c r="A41" s="148">
        <v>35</v>
      </c>
      <c r="B41" s="87" t="s">
        <v>27</v>
      </c>
      <c r="C41" s="289">
        <f>C30-C35</f>
        <v>0</v>
      </c>
    </row>
    <row r="42" spans="1:3" s="3" customFormat="1">
      <c r="A42" s="148"/>
      <c r="B42" s="82"/>
      <c r="C42" s="290"/>
    </row>
    <row r="43" spans="1:3" s="3" customFormat="1">
      <c r="A43" s="148">
        <v>36</v>
      </c>
      <c r="B43" s="88" t="s">
        <v>63</v>
      </c>
      <c r="C43" s="289">
        <f>SUM(C44:C46)</f>
        <v>36442.018799999998</v>
      </c>
    </row>
    <row r="44" spans="1:3" s="3" customFormat="1">
      <c r="A44" s="148">
        <v>37</v>
      </c>
      <c r="B44" s="77" t="s">
        <v>64</v>
      </c>
      <c r="C44" s="290"/>
    </row>
    <row r="45" spans="1:3" s="3" customFormat="1">
      <c r="A45" s="148">
        <v>38</v>
      </c>
      <c r="B45" s="77" t="s">
        <v>65</v>
      </c>
      <c r="C45" s="290"/>
    </row>
    <row r="46" spans="1:3" s="3" customFormat="1">
      <c r="A46" s="148">
        <v>39</v>
      </c>
      <c r="B46" s="77" t="s">
        <v>66</v>
      </c>
      <c r="C46" s="290">
        <v>36442.018799999998</v>
      </c>
    </row>
    <row r="47" spans="1:3" s="3" customFormat="1">
      <c r="A47" s="148">
        <v>40</v>
      </c>
      <c r="B47" s="88" t="s">
        <v>67</v>
      </c>
      <c r="C47" s="289">
        <f>SUM(C48:C51)</f>
        <v>0</v>
      </c>
    </row>
    <row r="48" spans="1:3" s="3" customFormat="1">
      <c r="A48" s="148">
        <v>41</v>
      </c>
      <c r="B48" s="78" t="s">
        <v>68</v>
      </c>
      <c r="C48" s="290"/>
    </row>
    <row r="49" spans="1:3" s="3" customFormat="1">
      <c r="A49" s="148">
        <v>42</v>
      </c>
      <c r="B49" s="79" t="s">
        <v>69</v>
      </c>
      <c r="C49" s="290"/>
    </row>
    <row r="50" spans="1:3" s="3" customFormat="1" ht="27.6">
      <c r="A50" s="148">
        <v>43</v>
      </c>
      <c r="B50" s="78" t="s">
        <v>70</v>
      </c>
      <c r="C50" s="290"/>
    </row>
    <row r="51" spans="1:3" s="3" customFormat="1" ht="27.6">
      <c r="A51" s="148">
        <v>44</v>
      </c>
      <c r="B51" s="78" t="s">
        <v>49</v>
      </c>
      <c r="C51" s="290"/>
    </row>
    <row r="52" spans="1:3" s="3" customFormat="1" ht="15" thickBot="1">
      <c r="A52" s="149">
        <v>45</v>
      </c>
      <c r="B52" s="150" t="s">
        <v>28</v>
      </c>
      <c r="C52" s="292">
        <f>C43-C47</f>
        <v>36442.018799999998</v>
      </c>
    </row>
    <row r="55" spans="1:3">
      <c r="B55" s="1" t="s">
        <v>237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6"/>
  <sheetViews>
    <sheetView zoomScale="70" zoomScaleNormal="70" workbookViewId="0">
      <pane xSplit="1" ySplit="5" topLeftCell="B24" activePane="bottomRight" state="frozen"/>
      <selection pane="topRight" activeCell="B1" sqref="B1"/>
      <selection pane="bottomLeft" activeCell="A5" sqref="A5"/>
      <selection pane="bottomRight" activeCell="C49" sqref="C49"/>
    </sheetView>
  </sheetViews>
  <sheetFormatPr defaultRowHeight="14.4"/>
  <cols>
    <col min="1" max="1" width="10.6640625" style="74" customWidth="1"/>
    <col min="2" max="2" width="91.88671875" style="74" customWidth="1"/>
    <col min="3" max="3" width="53.109375" style="74" customWidth="1"/>
    <col min="4" max="4" width="32.33203125" style="74" customWidth="1"/>
    <col min="5" max="5" width="9.44140625" customWidth="1"/>
  </cols>
  <sheetData>
    <row r="1" spans="1:6">
      <c r="A1" s="16" t="s">
        <v>199</v>
      </c>
      <c r="B1" s="18" t="str">
        <f>'9. Capital'!B1</f>
        <v>სს სილქ როუდ ბანკი</v>
      </c>
      <c r="E1" s="1"/>
      <c r="F1" s="1"/>
    </row>
    <row r="2" spans="1:6" s="19" customFormat="1" ht="15.75" customHeight="1">
      <c r="A2" s="19" t="s">
        <v>200</v>
      </c>
      <c r="B2" s="420">
        <f>'9. Capital'!B2</f>
        <v>43008</v>
      </c>
    </row>
    <row r="3" spans="1:6" s="19" customFormat="1" ht="15.75" customHeight="1">
      <c r="A3" s="24"/>
    </row>
    <row r="4" spans="1:6" s="19" customFormat="1" ht="15.75" customHeight="1" thickBot="1">
      <c r="A4" s="19" t="s">
        <v>356</v>
      </c>
      <c r="B4" s="216" t="s">
        <v>287</v>
      </c>
      <c r="D4" s="218" t="s">
        <v>101</v>
      </c>
    </row>
    <row r="5" spans="1:6" ht="41.4">
      <c r="A5" s="161" t="s">
        <v>29</v>
      </c>
      <c r="B5" s="162" t="s">
        <v>244</v>
      </c>
      <c r="C5" s="163" t="s">
        <v>250</v>
      </c>
      <c r="D5" s="217" t="s">
        <v>288</v>
      </c>
    </row>
    <row r="6" spans="1:6">
      <c r="A6" s="151">
        <v>1</v>
      </c>
      <c r="B6" s="89" t="s">
        <v>162</v>
      </c>
      <c r="C6" s="293">
        <f>'2. RC'!E7</f>
        <v>3077996.14</v>
      </c>
      <c r="D6" s="152"/>
      <c r="E6" s="7"/>
    </row>
    <row r="7" spans="1:6">
      <c r="A7" s="151">
        <v>2</v>
      </c>
      <c r="B7" s="90" t="s">
        <v>163</v>
      </c>
      <c r="C7" s="294">
        <f>'2. RC'!E8</f>
        <v>6029944.5199999996</v>
      </c>
      <c r="D7" s="153"/>
      <c r="E7" s="7"/>
    </row>
    <row r="8" spans="1:6">
      <c r="A8" s="151">
        <v>3</v>
      </c>
      <c r="B8" s="90" t="s">
        <v>164</v>
      </c>
      <c r="C8" s="294">
        <f>'2. RC'!E9</f>
        <v>1411397.5999999999</v>
      </c>
      <c r="D8" s="153"/>
      <c r="E8" s="7"/>
    </row>
    <row r="9" spans="1:6">
      <c r="A9" s="151">
        <v>4</v>
      </c>
      <c r="B9" s="90" t="s">
        <v>193</v>
      </c>
      <c r="C9" s="294">
        <f>'2. RC'!E10</f>
        <v>0</v>
      </c>
      <c r="D9" s="153"/>
      <c r="E9" s="7"/>
    </row>
    <row r="10" spans="1:6">
      <c r="A10" s="151">
        <v>5</v>
      </c>
      <c r="B10" s="90" t="s">
        <v>165</v>
      </c>
      <c r="C10" s="294">
        <f>'2. RC'!E11</f>
        <v>9706703.4100000001</v>
      </c>
      <c r="D10" s="153"/>
      <c r="E10" s="7"/>
    </row>
    <row r="11" spans="1:6">
      <c r="A11" s="151">
        <v>6.1</v>
      </c>
      <c r="B11" s="90" t="s">
        <v>166</v>
      </c>
      <c r="C11" s="295">
        <f>'2. RC'!E12</f>
        <v>6054892.29</v>
      </c>
      <c r="D11" s="154"/>
      <c r="E11" s="8"/>
    </row>
    <row r="12" spans="1:6">
      <c r="A12" s="151">
        <v>6.2</v>
      </c>
      <c r="B12" s="91" t="s">
        <v>167</v>
      </c>
      <c r="C12" s="295">
        <f>'2. RC'!E13</f>
        <v>-1040230.71</v>
      </c>
      <c r="D12" s="154"/>
      <c r="E12" s="8"/>
    </row>
    <row r="13" spans="1:6">
      <c r="A13" s="151" t="s">
        <v>393</v>
      </c>
      <c r="B13" s="92" t="s">
        <v>394</v>
      </c>
      <c r="C13" s="295">
        <v>-30729</v>
      </c>
      <c r="D13" s="246" t="s">
        <v>415</v>
      </c>
      <c r="E13" s="8"/>
    </row>
    <row r="14" spans="1:6">
      <c r="A14" s="151">
        <v>6</v>
      </c>
      <c r="B14" s="90" t="s">
        <v>168</v>
      </c>
      <c r="C14" s="301">
        <f>C11+C12</f>
        <v>5014661.58</v>
      </c>
      <c r="D14" s="154"/>
      <c r="E14" s="7"/>
    </row>
    <row r="15" spans="1:6">
      <c r="A15" s="151">
        <v>7</v>
      </c>
      <c r="B15" s="90" t="s">
        <v>169</v>
      </c>
      <c r="C15" s="294">
        <f>'2. RC'!E15</f>
        <v>339124.64000000007</v>
      </c>
      <c r="D15" s="153"/>
      <c r="E15" s="7"/>
    </row>
    <row r="16" spans="1:6">
      <c r="A16" s="151">
        <v>8</v>
      </c>
      <c r="B16" s="90" t="s">
        <v>170</v>
      </c>
      <c r="C16" s="294">
        <f>'2. RC'!E16</f>
        <v>1252394.1100000001</v>
      </c>
      <c r="D16" s="153"/>
      <c r="E16" s="7"/>
    </row>
    <row r="17" spans="1:5">
      <c r="A17" s="151">
        <v>9</v>
      </c>
      <c r="B17" s="90" t="s">
        <v>171</v>
      </c>
      <c r="C17" s="294">
        <f>'2. RC'!E17</f>
        <v>20000</v>
      </c>
      <c r="D17" s="153"/>
      <c r="E17" s="7"/>
    </row>
    <row r="18" spans="1:5">
      <c r="A18" s="151">
        <v>9.1</v>
      </c>
      <c r="B18" s="92" t="s">
        <v>259</v>
      </c>
      <c r="C18" s="295">
        <v>0</v>
      </c>
      <c r="D18" s="153"/>
      <c r="E18" s="7"/>
    </row>
    <row r="19" spans="1:5">
      <c r="A19" s="151">
        <v>9.1999999999999993</v>
      </c>
      <c r="B19" s="92" t="s">
        <v>249</v>
      </c>
      <c r="C19" s="295">
        <v>0</v>
      </c>
      <c r="D19" s="153"/>
      <c r="E19" s="7"/>
    </row>
    <row r="20" spans="1:5">
      <c r="A20" s="151">
        <v>9.3000000000000007</v>
      </c>
      <c r="B20" s="92" t="s">
        <v>248</v>
      </c>
      <c r="C20" s="295">
        <v>0</v>
      </c>
      <c r="D20" s="153"/>
      <c r="E20" s="7"/>
    </row>
    <row r="21" spans="1:5">
      <c r="A21" s="151">
        <v>10</v>
      </c>
      <c r="B21" s="90" t="s">
        <v>172</v>
      </c>
      <c r="C21" s="294">
        <f>'2. RC'!E18</f>
        <v>15355197.609999999</v>
      </c>
      <c r="D21" s="153"/>
      <c r="E21" s="7"/>
    </row>
    <row r="22" spans="1:5">
      <c r="A22" s="151">
        <v>10.1</v>
      </c>
      <c r="B22" s="92" t="s">
        <v>247</v>
      </c>
      <c r="C22" s="294">
        <f>'9. Capital'!C15</f>
        <v>62565.570000000065</v>
      </c>
      <c r="D22" s="246" t="s">
        <v>366</v>
      </c>
      <c r="E22" s="7"/>
    </row>
    <row r="23" spans="1:5">
      <c r="A23" s="151">
        <v>11</v>
      </c>
      <c r="B23" s="93" t="s">
        <v>173</v>
      </c>
      <c r="C23" s="294">
        <f>'2. RC'!E19</f>
        <v>2365360.16</v>
      </c>
      <c r="D23" s="153"/>
      <c r="E23" s="7"/>
    </row>
    <row r="24" spans="1:5">
      <c r="A24" s="151">
        <v>11.1</v>
      </c>
      <c r="B24" s="422" t="s">
        <v>422</v>
      </c>
      <c r="C24" s="294">
        <v>-52408</v>
      </c>
      <c r="D24" s="153"/>
      <c r="E24" s="7"/>
    </row>
    <row r="25" spans="1:5">
      <c r="A25" s="151">
        <v>11.2</v>
      </c>
      <c r="B25" s="421" t="s">
        <v>423</v>
      </c>
      <c r="C25" s="294">
        <v>-5713</v>
      </c>
      <c r="D25" s="246" t="s">
        <v>415</v>
      </c>
      <c r="E25" s="7"/>
    </row>
    <row r="26" spans="1:5">
      <c r="A26" s="151">
        <v>12</v>
      </c>
      <c r="B26" s="95" t="s">
        <v>174</v>
      </c>
      <c r="C26" s="297">
        <f>SUM(C6:C10,C14:C17,C21,C23)</f>
        <v>44572779.769999996</v>
      </c>
      <c r="D26" s="156"/>
      <c r="E26" s="6"/>
    </row>
    <row r="27" spans="1:5">
      <c r="A27" s="151">
        <v>13</v>
      </c>
      <c r="B27" s="90" t="s">
        <v>175</v>
      </c>
      <c r="C27" s="298">
        <f>'2. RC'!E22</f>
        <v>0</v>
      </c>
      <c r="D27" s="157"/>
      <c r="E27" s="7"/>
    </row>
    <row r="28" spans="1:5">
      <c r="A28" s="151">
        <v>14</v>
      </c>
      <c r="B28" s="90" t="s">
        <v>176</v>
      </c>
      <c r="C28" s="294">
        <f>'2. RC'!E23</f>
        <v>7904637.9199999999</v>
      </c>
      <c r="D28" s="153"/>
      <c r="E28" s="7"/>
    </row>
    <row r="29" spans="1:5">
      <c r="A29" s="151">
        <v>15</v>
      </c>
      <c r="B29" s="90" t="s">
        <v>177</v>
      </c>
      <c r="C29" s="294">
        <f>'2. RC'!E24</f>
        <v>2253508.1399999997</v>
      </c>
      <c r="D29" s="153"/>
      <c r="E29" s="7"/>
    </row>
    <row r="30" spans="1:5">
      <c r="A30" s="151">
        <v>16</v>
      </c>
      <c r="B30" s="90" t="s">
        <v>178</v>
      </c>
      <c r="C30" s="294">
        <f>'2. RC'!E25</f>
        <v>4838933.1099999994</v>
      </c>
      <c r="D30" s="153"/>
      <c r="E30" s="7"/>
    </row>
    <row r="31" spans="1:5">
      <c r="A31" s="151">
        <v>17</v>
      </c>
      <c r="B31" s="90" t="s">
        <v>179</v>
      </c>
      <c r="C31" s="294">
        <v>0</v>
      </c>
      <c r="D31" s="153"/>
      <c r="E31" s="7"/>
    </row>
    <row r="32" spans="1:5">
      <c r="A32" s="151">
        <v>18</v>
      </c>
      <c r="B32" s="90" t="s">
        <v>180</v>
      </c>
      <c r="C32" s="294">
        <f>'2. RC'!E27</f>
        <v>0</v>
      </c>
      <c r="D32" s="153"/>
      <c r="E32" s="7"/>
    </row>
    <row r="33" spans="1:5">
      <c r="A33" s="151">
        <v>19</v>
      </c>
      <c r="B33" s="90" t="s">
        <v>181</v>
      </c>
      <c r="C33" s="294">
        <f>'2. RC'!E28</f>
        <v>104884.81</v>
      </c>
      <c r="D33" s="153"/>
      <c r="E33" s="7"/>
    </row>
    <row r="34" spans="1:5">
      <c r="A34" s="151">
        <v>20</v>
      </c>
      <c r="B34" s="90" t="s">
        <v>103</v>
      </c>
      <c r="C34" s="294">
        <f>'2. RC'!E29</f>
        <v>2037460.7400000002</v>
      </c>
      <c r="D34" s="153"/>
      <c r="E34" s="7"/>
    </row>
    <row r="35" spans="1:5">
      <c r="A35" s="151">
        <v>20.100000000000001</v>
      </c>
      <c r="B35" s="94" t="s">
        <v>392</v>
      </c>
      <c r="C35" s="296">
        <v>830</v>
      </c>
      <c r="D35" s="155"/>
      <c r="E35" s="7"/>
    </row>
    <row r="36" spans="1:5">
      <c r="A36" s="151">
        <v>21</v>
      </c>
      <c r="B36" s="93" t="s">
        <v>182</v>
      </c>
      <c r="C36" s="296"/>
      <c r="D36" s="153"/>
      <c r="E36" s="7"/>
    </row>
    <row r="37" spans="1:5">
      <c r="A37" s="151">
        <v>21.1</v>
      </c>
      <c r="B37" s="94" t="s">
        <v>246</v>
      </c>
      <c r="C37" s="299"/>
      <c r="D37" s="153"/>
      <c r="E37" s="7"/>
    </row>
    <row r="38" spans="1:5">
      <c r="A38" s="151">
        <v>22</v>
      </c>
      <c r="B38" s="95" t="s">
        <v>183</v>
      </c>
      <c r="C38" s="297">
        <f>SUM(C27:C36)-C35</f>
        <v>17139424.719999999</v>
      </c>
      <c r="D38" s="156"/>
      <c r="E38" s="6"/>
    </row>
    <row r="39" spans="1:5">
      <c r="A39" s="151">
        <v>23</v>
      </c>
      <c r="B39" s="93" t="s">
        <v>184</v>
      </c>
      <c r="C39" s="294">
        <f>'2. RC'!E33</f>
        <v>30000000</v>
      </c>
      <c r="D39" s="246" t="s">
        <v>416</v>
      </c>
      <c r="E39" s="7"/>
    </row>
    <row r="40" spans="1:5">
      <c r="A40" s="151">
        <v>24</v>
      </c>
      <c r="B40" s="93" t="s">
        <v>185</v>
      </c>
      <c r="C40" s="294">
        <v>0</v>
      </c>
      <c r="D40" s="153"/>
      <c r="E40" s="7"/>
    </row>
    <row r="41" spans="1:5">
      <c r="A41" s="151">
        <v>25</v>
      </c>
      <c r="B41" s="93" t="s">
        <v>245</v>
      </c>
      <c r="C41" s="294">
        <v>0</v>
      </c>
      <c r="D41" s="153"/>
      <c r="E41" s="7"/>
    </row>
    <row r="42" spans="1:5">
      <c r="A42" s="151">
        <v>26</v>
      </c>
      <c r="B42" s="93" t="s">
        <v>187</v>
      </c>
      <c r="C42" s="294">
        <v>0</v>
      </c>
      <c r="D42" s="153"/>
      <c r="E42" s="7"/>
    </row>
    <row r="43" spans="1:5">
      <c r="A43" s="151">
        <v>27</v>
      </c>
      <c r="B43" s="93" t="s">
        <v>188</v>
      </c>
      <c r="C43" s="294">
        <v>0</v>
      </c>
      <c r="D43" s="153"/>
      <c r="E43" s="7"/>
    </row>
    <row r="44" spans="1:5">
      <c r="A44" s="151">
        <v>28</v>
      </c>
      <c r="B44" s="93" t="s">
        <v>189</v>
      </c>
      <c r="C44" s="294">
        <f>'2. RC'!E38</f>
        <v>-7549076.6400000006</v>
      </c>
      <c r="D44" s="246" t="s">
        <v>417</v>
      </c>
      <c r="E44" s="7"/>
    </row>
    <row r="45" spans="1:5">
      <c r="A45" s="151">
        <v>29</v>
      </c>
      <c r="B45" s="93" t="s">
        <v>38</v>
      </c>
      <c r="C45" s="294">
        <v>4982432.3</v>
      </c>
      <c r="D45" s="246" t="s">
        <v>418</v>
      </c>
      <c r="E45" s="7"/>
    </row>
    <row r="46" spans="1:5" ht="15" thickBot="1">
      <c r="A46" s="158">
        <v>30</v>
      </c>
      <c r="B46" s="159" t="s">
        <v>190</v>
      </c>
      <c r="C46" s="300">
        <f>SUM(C39:C45)</f>
        <v>27433355.66</v>
      </c>
      <c r="D46" s="160"/>
      <c r="E46" s="6"/>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2"/>
  <sheetViews>
    <sheetView zoomScale="85" zoomScaleNormal="85" workbookViewId="0">
      <pane xSplit="2" ySplit="7" topLeftCell="L8" activePane="bottomRight" state="frozen"/>
      <selection pane="topRight" activeCell="C1" sqref="C1"/>
      <selection pane="bottomLeft" activeCell="A8" sqref="A8"/>
      <selection pane="bottomRight" activeCell="L13" sqref="L13"/>
    </sheetView>
  </sheetViews>
  <sheetFormatPr defaultColWidth="9.109375" defaultRowHeight="13.8"/>
  <cols>
    <col min="1" max="1" width="10.5546875" style="1" bestFit="1" customWidth="1"/>
    <col min="2" max="2" width="95" style="1" customWidth="1"/>
    <col min="3" max="3" width="13.33203125" style="1" customWidth="1"/>
    <col min="4" max="4" width="13.33203125" style="1" bestFit="1" customWidth="1"/>
    <col min="5" max="5" width="9.44140625" style="1" bestFit="1" customWidth="1"/>
    <col min="6" max="6" width="13.33203125" style="1" bestFit="1" customWidth="1"/>
    <col min="7" max="7" width="9.44140625" style="1" bestFit="1" customWidth="1"/>
    <col min="8" max="8" width="13.33203125" style="1" bestFit="1" customWidth="1"/>
    <col min="9" max="9" width="9.44140625" style="1" bestFit="1" customWidth="1"/>
    <col min="10" max="10" width="13.33203125" style="1" bestFit="1" customWidth="1"/>
    <col min="11" max="11" width="9.44140625" style="1" bestFit="1" customWidth="1"/>
    <col min="12" max="12" width="13.33203125" style="1" bestFit="1" customWidth="1"/>
    <col min="13" max="13" width="10.33203125" style="1" bestFit="1" customWidth="1"/>
    <col min="14" max="14" width="13.33203125" style="1" bestFit="1" customWidth="1"/>
    <col min="15" max="15" width="9.44140625" style="1" bestFit="1" customWidth="1"/>
    <col min="16" max="16" width="13.33203125" style="1" bestFit="1" customWidth="1"/>
    <col min="17" max="17" width="9.44140625" style="1" bestFit="1" customWidth="1"/>
    <col min="18" max="18" width="13.33203125" style="1" bestFit="1" customWidth="1"/>
    <col min="19" max="19" width="31.5546875" style="1" bestFit="1" customWidth="1"/>
    <col min="20" max="16384" width="9.109375" style="11"/>
  </cols>
  <sheetData>
    <row r="1" spans="1:19">
      <c r="A1" s="1" t="s">
        <v>199</v>
      </c>
      <c r="B1" s="1" t="str">
        <f>'10. CC2'!B1</f>
        <v>სს სილქ როუდ ბანკი</v>
      </c>
    </row>
    <row r="2" spans="1:19">
      <c r="A2" s="1" t="s">
        <v>200</v>
      </c>
      <c r="B2" s="420">
        <f>'10. CC2'!B2</f>
        <v>43008</v>
      </c>
    </row>
    <row r="4" spans="1:19" ht="28.2" thickBot="1">
      <c r="A4" s="73" t="s">
        <v>357</v>
      </c>
      <c r="B4" s="334" t="s">
        <v>382</v>
      </c>
    </row>
    <row r="5" spans="1:19">
      <c r="A5" s="138"/>
      <c r="B5" s="142"/>
      <c r="C5" s="125" t="s">
        <v>0</v>
      </c>
      <c r="D5" s="125" t="s">
        <v>1</v>
      </c>
      <c r="E5" s="125" t="s">
        <v>2</v>
      </c>
      <c r="F5" s="125" t="s">
        <v>3</v>
      </c>
      <c r="G5" s="125" t="s">
        <v>4</v>
      </c>
      <c r="H5" s="125" t="s">
        <v>6</v>
      </c>
      <c r="I5" s="125" t="s">
        <v>251</v>
      </c>
      <c r="J5" s="125" t="s">
        <v>252</v>
      </c>
      <c r="K5" s="125" t="s">
        <v>253</v>
      </c>
      <c r="L5" s="125" t="s">
        <v>254</v>
      </c>
      <c r="M5" s="125" t="s">
        <v>255</v>
      </c>
      <c r="N5" s="125" t="s">
        <v>256</v>
      </c>
      <c r="O5" s="125" t="s">
        <v>369</v>
      </c>
      <c r="P5" s="125" t="s">
        <v>370</v>
      </c>
      <c r="Q5" s="125" t="s">
        <v>371</v>
      </c>
      <c r="R5" s="326" t="s">
        <v>372</v>
      </c>
      <c r="S5" s="126" t="s">
        <v>373</v>
      </c>
    </row>
    <row r="6" spans="1:19" ht="46.5" customHeight="1">
      <c r="A6" s="165"/>
      <c r="B6" s="452" t="s">
        <v>374</v>
      </c>
      <c r="C6" s="450">
        <v>0</v>
      </c>
      <c r="D6" s="451"/>
      <c r="E6" s="450">
        <v>0.2</v>
      </c>
      <c r="F6" s="451"/>
      <c r="G6" s="450">
        <v>0.35</v>
      </c>
      <c r="H6" s="451"/>
      <c r="I6" s="450">
        <v>0.5</v>
      </c>
      <c r="J6" s="451"/>
      <c r="K6" s="450">
        <v>0.75</v>
      </c>
      <c r="L6" s="451"/>
      <c r="M6" s="450">
        <v>1</v>
      </c>
      <c r="N6" s="451"/>
      <c r="O6" s="450">
        <v>1.5</v>
      </c>
      <c r="P6" s="451"/>
      <c r="Q6" s="450">
        <v>2.5</v>
      </c>
      <c r="R6" s="451"/>
      <c r="S6" s="448" t="s">
        <v>264</v>
      </c>
    </row>
    <row r="7" spans="1:19">
      <c r="A7" s="165"/>
      <c r="B7" s="453"/>
      <c r="C7" s="333" t="s">
        <v>367</v>
      </c>
      <c r="D7" s="333" t="s">
        <v>368</v>
      </c>
      <c r="E7" s="333" t="s">
        <v>367</v>
      </c>
      <c r="F7" s="333" t="s">
        <v>368</v>
      </c>
      <c r="G7" s="333" t="s">
        <v>367</v>
      </c>
      <c r="H7" s="333" t="s">
        <v>368</v>
      </c>
      <c r="I7" s="333" t="s">
        <v>367</v>
      </c>
      <c r="J7" s="333" t="s">
        <v>368</v>
      </c>
      <c r="K7" s="333" t="s">
        <v>367</v>
      </c>
      <c r="L7" s="333" t="s">
        <v>368</v>
      </c>
      <c r="M7" s="333" t="s">
        <v>367</v>
      </c>
      <c r="N7" s="333" t="s">
        <v>368</v>
      </c>
      <c r="O7" s="333" t="s">
        <v>367</v>
      </c>
      <c r="P7" s="333" t="s">
        <v>368</v>
      </c>
      <c r="Q7" s="333" t="s">
        <v>367</v>
      </c>
      <c r="R7" s="333" t="s">
        <v>368</v>
      </c>
      <c r="S7" s="449"/>
    </row>
    <row r="8" spans="1:19" s="169" customFormat="1">
      <c r="A8" s="129">
        <v>1</v>
      </c>
      <c r="B8" s="193" t="s">
        <v>228</v>
      </c>
      <c r="C8" s="302">
        <v>13219730.17</v>
      </c>
      <c r="D8" s="302"/>
      <c r="E8" s="302"/>
      <c r="F8" s="327"/>
      <c r="G8" s="302"/>
      <c r="H8" s="302"/>
      <c r="I8" s="302"/>
      <c r="J8" s="302"/>
      <c r="K8" s="302"/>
      <c r="L8" s="302"/>
      <c r="M8" s="302">
        <v>2786872.1599999997</v>
      </c>
      <c r="N8" s="302"/>
      <c r="O8" s="302"/>
      <c r="P8" s="302"/>
      <c r="Q8" s="302"/>
      <c r="R8" s="327"/>
      <c r="S8" s="340">
        <f>$C$6*SUM(C8:D8)+$E$6*SUM(E8:F8)+$G$6*SUM(G8:H8)+$I$6*SUM(I8:J8)+$K$6*SUM(K8:L8)+$M$6*SUM(M8:N8)+$O$6*SUM(O8:P8)+$Q$6*SUM(Q8:R8)</f>
        <v>2786872.1599999997</v>
      </c>
    </row>
    <row r="9" spans="1:19" s="169" customFormat="1">
      <c r="A9" s="129">
        <v>2</v>
      </c>
      <c r="B9" s="193" t="s">
        <v>229</v>
      </c>
      <c r="C9" s="302"/>
      <c r="D9" s="302"/>
      <c r="E9" s="302"/>
      <c r="F9" s="302"/>
      <c r="G9" s="302"/>
      <c r="H9" s="302"/>
      <c r="I9" s="302"/>
      <c r="J9" s="302"/>
      <c r="K9" s="302"/>
      <c r="L9" s="302"/>
      <c r="M9" s="302"/>
      <c r="N9" s="302"/>
      <c r="O9" s="302"/>
      <c r="P9" s="302"/>
      <c r="Q9" s="302"/>
      <c r="R9" s="327"/>
      <c r="S9" s="340">
        <f t="shared" ref="S9:S21" si="0">$C$6*SUM(C9:D9)+$E$6*SUM(E9:F9)+$G$6*SUM(G9:H9)+$I$6*SUM(I9:J9)+$K$6*SUM(K9:L9)+$M$6*SUM(M9:N9)+$O$6*SUM(O9:P9)+$Q$6*SUM(Q9:R9)</f>
        <v>0</v>
      </c>
    </row>
    <row r="10" spans="1:19" s="169" customFormat="1">
      <c r="A10" s="129">
        <v>3</v>
      </c>
      <c r="B10" s="193" t="s">
        <v>230</v>
      </c>
      <c r="C10" s="302"/>
      <c r="D10" s="302"/>
      <c r="E10" s="302"/>
      <c r="F10" s="302"/>
      <c r="G10" s="302"/>
      <c r="H10" s="302"/>
      <c r="I10" s="302"/>
      <c r="J10" s="302"/>
      <c r="K10" s="302"/>
      <c r="L10" s="302"/>
      <c r="M10" s="302"/>
      <c r="N10" s="302"/>
      <c r="O10" s="302"/>
      <c r="P10" s="302"/>
      <c r="Q10" s="302"/>
      <c r="R10" s="327"/>
      <c r="S10" s="340">
        <f t="shared" si="0"/>
        <v>0</v>
      </c>
    </row>
    <row r="11" spans="1:19" s="169" customFormat="1">
      <c r="A11" s="129">
        <v>4</v>
      </c>
      <c r="B11" s="193" t="s">
        <v>231</v>
      </c>
      <c r="C11" s="302"/>
      <c r="D11" s="302"/>
      <c r="E11" s="302"/>
      <c r="F11" s="302"/>
      <c r="G11" s="302"/>
      <c r="H11" s="302"/>
      <c r="I11" s="302"/>
      <c r="J11" s="302"/>
      <c r="K11" s="302"/>
      <c r="L11" s="302"/>
      <c r="M11" s="302"/>
      <c r="N11" s="302"/>
      <c r="O11" s="302"/>
      <c r="P11" s="302"/>
      <c r="Q11" s="302"/>
      <c r="R11" s="327"/>
      <c r="S11" s="340">
        <f t="shared" si="0"/>
        <v>0</v>
      </c>
    </row>
    <row r="12" spans="1:19" s="169" customFormat="1">
      <c r="A12" s="129">
        <v>5</v>
      </c>
      <c r="B12" s="193" t="s">
        <v>232</v>
      </c>
      <c r="C12" s="302"/>
      <c r="D12" s="302"/>
      <c r="E12" s="302"/>
      <c r="F12" s="302"/>
      <c r="G12" s="302"/>
      <c r="H12" s="302"/>
      <c r="I12" s="302"/>
      <c r="J12" s="302"/>
      <c r="K12" s="302"/>
      <c r="L12" s="302"/>
      <c r="M12" s="302"/>
      <c r="N12" s="302"/>
      <c r="O12" s="302"/>
      <c r="P12" s="302"/>
      <c r="Q12" s="302"/>
      <c r="R12" s="327"/>
      <c r="S12" s="340">
        <f t="shared" si="0"/>
        <v>0</v>
      </c>
    </row>
    <row r="13" spans="1:19" s="169" customFormat="1">
      <c r="A13" s="129">
        <v>6</v>
      </c>
      <c r="B13" s="193" t="s">
        <v>233</v>
      </c>
      <c r="C13" s="302"/>
      <c r="D13" s="302"/>
      <c r="E13" s="302">
        <v>282394.2</v>
      </c>
      <c r="F13" s="302"/>
      <c r="G13" s="302"/>
      <c r="H13" s="302"/>
      <c r="I13" s="302"/>
      <c r="J13" s="302"/>
      <c r="K13" s="302"/>
      <c r="L13" s="302"/>
      <c r="M13" s="302">
        <v>1128912.2399999998</v>
      </c>
      <c r="N13" s="302"/>
      <c r="O13" s="302"/>
      <c r="P13" s="302"/>
      <c r="Q13" s="302"/>
      <c r="R13" s="327"/>
      <c r="S13" s="340">
        <f t="shared" si="0"/>
        <v>1185391.0799999998</v>
      </c>
    </row>
    <row r="14" spans="1:19" s="169" customFormat="1">
      <c r="A14" s="129">
        <v>7</v>
      </c>
      <c r="B14" s="193" t="s">
        <v>78</v>
      </c>
      <c r="C14" s="302"/>
      <c r="D14" s="302"/>
      <c r="E14" s="302"/>
      <c r="F14" s="302"/>
      <c r="G14" s="302"/>
      <c r="H14" s="302"/>
      <c r="I14" s="302"/>
      <c r="J14" s="302"/>
      <c r="K14" s="302"/>
      <c r="L14" s="302"/>
      <c r="M14" s="302">
        <v>4075355.1399999997</v>
      </c>
      <c r="N14" s="302">
        <v>42837</v>
      </c>
      <c r="O14" s="302"/>
      <c r="P14" s="302"/>
      <c r="Q14" s="302"/>
      <c r="R14" s="327"/>
      <c r="S14" s="340">
        <f t="shared" si="0"/>
        <v>4118192.1399999997</v>
      </c>
    </row>
    <row r="15" spans="1:19" s="169" customFormat="1">
      <c r="A15" s="129">
        <v>8</v>
      </c>
      <c r="B15" s="193" t="s">
        <v>79</v>
      </c>
      <c r="C15" s="302"/>
      <c r="D15" s="302"/>
      <c r="E15" s="302"/>
      <c r="F15" s="302"/>
      <c r="G15" s="302"/>
      <c r="H15" s="302"/>
      <c r="I15" s="302" t="s">
        <v>5</v>
      </c>
      <c r="J15" s="302"/>
      <c r="K15" s="302"/>
      <c r="L15" s="302"/>
      <c r="M15" s="302"/>
      <c r="N15" s="302"/>
      <c r="O15" s="302"/>
      <c r="P15" s="302"/>
      <c r="Q15" s="302"/>
      <c r="R15" s="327"/>
      <c r="S15" s="340">
        <f t="shared" si="0"/>
        <v>0</v>
      </c>
    </row>
    <row r="16" spans="1:19" s="169" customFormat="1">
      <c r="A16" s="129">
        <v>9</v>
      </c>
      <c r="B16" s="193" t="s">
        <v>80</v>
      </c>
      <c r="C16" s="302"/>
      <c r="D16" s="302"/>
      <c r="E16" s="302"/>
      <c r="F16" s="302"/>
      <c r="G16" s="302"/>
      <c r="H16" s="302"/>
      <c r="I16" s="302"/>
      <c r="J16" s="302"/>
      <c r="K16" s="302"/>
      <c r="L16" s="302"/>
      <c r="M16" s="302"/>
      <c r="N16" s="302"/>
      <c r="O16" s="302"/>
      <c r="P16" s="302"/>
      <c r="Q16" s="302"/>
      <c r="R16" s="327"/>
      <c r="S16" s="340">
        <f t="shared" si="0"/>
        <v>0</v>
      </c>
    </row>
    <row r="17" spans="1:19" s="169" customFormat="1">
      <c r="A17" s="129">
        <v>10</v>
      </c>
      <c r="B17" s="193" t="s">
        <v>72</v>
      </c>
      <c r="C17" s="302"/>
      <c r="D17" s="302"/>
      <c r="E17" s="302"/>
      <c r="F17" s="302"/>
      <c r="G17" s="302"/>
      <c r="H17" s="302"/>
      <c r="I17" s="302"/>
      <c r="J17" s="302"/>
      <c r="K17" s="302"/>
      <c r="L17" s="302"/>
      <c r="M17" s="302">
        <v>1039137</v>
      </c>
      <c r="N17" s="302"/>
      <c r="O17" s="302"/>
      <c r="P17" s="302"/>
      <c r="Q17" s="302"/>
      <c r="R17" s="327"/>
      <c r="S17" s="340">
        <f t="shared" si="0"/>
        <v>1039137</v>
      </c>
    </row>
    <row r="18" spans="1:19" s="169" customFormat="1">
      <c r="A18" s="129">
        <v>11</v>
      </c>
      <c r="B18" s="193" t="s">
        <v>73</v>
      </c>
      <c r="C18" s="302"/>
      <c r="D18" s="302"/>
      <c r="E18" s="302"/>
      <c r="F18" s="302"/>
      <c r="G18" s="302"/>
      <c r="H18" s="302"/>
      <c r="I18" s="302"/>
      <c r="J18" s="302"/>
      <c r="K18" s="302"/>
      <c r="L18" s="302"/>
      <c r="M18" s="302"/>
      <c r="N18" s="302"/>
      <c r="O18" s="302"/>
      <c r="P18" s="302"/>
      <c r="Q18" s="302"/>
      <c r="R18" s="327"/>
      <c r="S18" s="340">
        <f t="shared" si="0"/>
        <v>0</v>
      </c>
    </row>
    <row r="19" spans="1:19" s="169" customFormat="1">
      <c r="A19" s="129">
        <v>12</v>
      </c>
      <c r="B19" s="193" t="s">
        <v>74</v>
      </c>
      <c r="C19" s="302"/>
      <c r="D19" s="302"/>
      <c r="E19" s="302"/>
      <c r="F19" s="302"/>
      <c r="G19" s="302"/>
      <c r="H19" s="302"/>
      <c r="I19" s="302"/>
      <c r="J19" s="302"/>
      <c r="K19" s="302"/>
      <c r="L19" s="302"/>
      <c r="M19" s="302"/>
      <c r="N19" s="302"/>
      <c r="O19" s="302"/>
      <c r="P19" s="302"/>
      <c r="Q19" s="302"/>
      <c r="R19" s="327"/>
      <c r="S19" s="340">
        <f t="shared" si="0"/>
        <v>0</v>
      </c>
    </row>
    <row r="20" spans="1:19" s="169" customFormat="1">
      <c r="A20" s="129">
        <v>13</v>
      </c>
      <c r="B20" s="193" t="s">
        <v>75</v>
      </c>
      <c r="C20" s="302"/>
      <c r="D20" s="302"/>
      <c r="E20" s="302"/>
      <c r="F20" s="302"/>
      <c r="G20" s="302"/>
      <c r="H20" s="302"/>
      <c r="I20" s="302"/>
      <c r="J20" s="302"/>
      <c r="K20" s="302"/>
      <c r="L20" s="302"/>
      <c r="M20" s="302"/>
      <c r="N20" s="302"/>
      <c r="O20" s="302"/>
      <c r="P20" s="302"/>
      <c r="Q20" s="302"/>
      <c r="R20" s="327"/>
      <c r="S20" s="340">
        <f t="shared" si="0"/>
        <v>0</v>
      </c>
    </row>
    <row r="21" spans="1:19" s="169" customFormat="1">
      <c r="A21" s="129">
        <v>14</v>
      </c>
      <c r="B21" s="193" t="s">
        <v>262</v>
      </c>
      <c r="C21" s="302">
        <v>2767982.3200000003</v>
      </c>
      <c r="D21" s="302"/>
      <c r="E21" s="302">
        <v>310013.82</v>
      </c>
      <c r="F21" s="302"/>
      <c r="G21" s="302"/>
      <c r="H21" s="302"/>
      <c r="I21" s="302"/>
      <c r="J21" s="302"/>
      <c r="K21" s="302"/>
      <c r="L21" s="302"/>
      <c r="M21" s="302">
        <v>18897757.399999999</v>
      </c>
      <c r="N21" s="302"/>
      <c r="O21" s="302"/>
      <c r="P21" s="302"/>
      <c r="Q21" s="302">
        <v>38500</v>
      </c>
      <c r="R21" s="327"/>
      <c r="S21" s="340">
        <f t="shared" si="0"/>
        <v>19056010.163999997</v>
      </c>
    </row>
    <row r="22" spans="1:19" ht="14.4" thickBot="1">
      <c r="A22" s="106"/>
      <c r="B22" s="171" t="s">
        <v>71</v>
      </c>
      <c r="C22" s="303">
        <f>SUM(C8:C21)</f>
        <v>15987712.49</v>
      </c>
      <c r="D22" s="303">
        <f t="shared" ref="D22:S22" si="1">SUM(D8:D21)</f>
        <v>0</v>
      </c>
      <c r="E22" s="303">
        <f t="shared" si="1"/>
        <v>592408.02</v>
      </c>
      <c r="F22" s="303">
        <f t="shared" si="1"/>
        <v>0</v>
      </c>
      <c r="G22" s="303">
        <f t="shared" si="1"/>
        <v>0</v>
      </c>
      <c r="H22" s="303">
        <f t="shared" si="1"/>
        <v>0</v>
      </c>
      <c r="I22" s="303">
        <f t="shared" si="1"/>
        <v>0</v>
      </c>
      <c r="J22" s="303">
        <f t="shared" si="1"/>
        <v>0</v>
      </c>
      <c r="K22" s="303">
        <f t="shared" si="1"/>
        <v>0</v>
      </c>
      <c r="L22" s="303">
        <f t="shared" si="1"/>
        <v>0</v>
      </c>
      <c r="M22" s="303">
        <f t="shared" si="1"/>
        <v>27928033.939999998</v>
      </c>
      <c r="N22" s="303">
        <f t="shared" si="1"/>
        <v>42837</v>
      </c>
      <c r="O22" s="303">
        <f t="shared" si="1"/>
        <v>0</v>
      </c>
      <c r="P22" s="303">
        <f t="shared" si="1"/>
        <v>0</v>
      </c>
      <c r="Q22" s="303">
        <f t="shared" si="1"/>
        <v>38500</v>
      </c>
      <c r="R22" s="303">
        <f t="shared" si="1"/>
        <v>0</v>
      </c>
      <c r="S22" s="419">
        <f t="shared" si="1"/>
        <v>28185602.543999996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8"/>
  <sheetViews>
    <sheetView zoomScale="70" zoomScaleNormal="70" workbookViewId="0">
      <pane xSplit="2" ySplit="6" topLeftCell="C7" activePane="bottomRight" state="frozen"/>
      <selection pane="topRight" activeCell="C1" sqref="C1"/>
      <selection pane="bottomLeft" activeCell="A6" sqref="A6"/>
      <selection pane="bottomRight" activeCell="C17" sqref="C17"/>
    </sheetView>
  </sheetViews>
  <sheetFormatPr defaultColWidth="9.109375" defaultRowHeight="13.8"/>
  <cols>
    <col min="1" max="1" width="10.5546875" style="1" bestFit="1" customWidth="1"/>
    <col min="2" max="2" width="74.5546875" style="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11"/>
  </cols>
  <sheetData>
    <row r="1" spans="1:22">
      <c r="A1" s="1" t="s">
        <v>199</v>
      </c>
      <c r="B1" s="1" t="str">
        <f>'11. CRWA'!B1</f>
        <v>სს სილქ როუდ ბანკი</v>
      </c>
    </row>
    <row r="2" spans="1:22">
      <c r="A2" s="1" t="s">
        <v>200</v>
      </c>
      <c r="B2" s="420">
        <f>'11. CRWA'!B2</f>
        <v>43008</v>
      </c>
    </row>
    <row r="4" spans="1:22" ht="28.2" thickBot="1">
      <c r="A4" s="1" t="s">
        <v>358</v>
      </c>
      <c r="B4" s="335" t="s">
        <v>383</v>
      </c>
      <c r="V4" s="218" t="s">
        <v>101</v>
      </c>
    </row>
    <row r="5" spans="1:22">
      <c r="A5" s="104"/>
      <c r="B5" s="105"/>
      <c r="C5" s="454" t="s">
        <v>210</v>
      </c>
      <c r="D5" s="455"/>
      <c r="E5" s="455"/>
      <c r="F5" s="455"/>
      <c r="G5" s="455"/>
      <c r="H5" s="455"/>
      <c r="I5" s="455"/>
      <c r="J5" s="455"/>
      <c r="K5" s="455"/>
      <c r="L5" s="456"/>
      <c r="M5" s="454" t="s">
        <v>211</v>
      </c>
      <c r="N5" s="455"/>
      <c r="O5" s="455"/>
      <c r="P5" s="455"/>
      <c r="Q5" s="455"/>
      <c r="R5" s="455"/>
      <c r="S5" s="456"/>
      <c r="T5" s="459" t="s">
        <v>381</v>
      </c>
      <c r="U5" s="459" t="s">
        <v>380</v>
      </c>
      <c r="V5" s="457" t="s">
        <v>212</v>
      </c>
    </row>
    <row r="6" spans="1:22" s="73" customFormat="1" ht="151.80000000000001">
      <c r="A6" s="127"/>
      <c r="B6" s="195"/>
      <c r="C6" s="102" t="s">
        <v>213</v>
      </c>
      <c r="D6" s="101" t="s">
        <v>214</v>
      </c>
      <c r="E6" s="98" t="s">
        <v>215</v>
      </c>
      <c r="F6" s="336" t="s">
        <v>375</v>
      </c>
      <c r="G6" s="101" t="s">
        <v>216</v>
      </c>
      <c r="H6" s="101" t="s">
        <v>217</v>
      </c>
      <c r="I6" s="101" t="s">
        <v>218</v>
      </c>
      <c r="J6" s="101" t="s">
        <v>261</v>
      </c>
      <c r="K6" s="101" t="s">
        <v>219</v>
      </c>
      <c r="L6" s="103" t="s">
        <v>220</v>
      </c>
      <c r="M6" s="102" t="s">
        <v>221</v>
      </c>
      <c r="N6" s="101" t="s">
        <v>222</v>
      </c>
      <c r="O6" s="101" t="s">
        <v>223</v>
      </c>
      <c r="P6" s="101" t="s">
        <v>224</v>
      </c>
      <c r="Q6" s="101" t="s">
        <v>225</v>
      </c>
      <c r="R6" s="101" t="s">
        <v>226</v>
      </c>
      <c r="S6" s="103" t="s">
        <v>227</v>
      </c>
      <c r="T6" s="460"/>
      <c r="U6" s="460"/>
      <c r="V6" s="458"/>
    </row>
    <row r="7" spans="1:22" s="169" customFormat="1">
      <c r="A7" s="170">
        <v>1</v>
      </c>
      <c r="B7" s="168" t="s">
        <v>228</v>
      </c>
      <c r="C7" s="304"/>
      <c r="D7" s="302"/>
      <c r="E7" s="302"/>
      <c r="F7" s="302"/>
      <c r="G7" s="302"/>
      <c r="H7" s="302"/>
      <c r="I7" s="302"/>
      <c r="J7" s="302"/>
      <c r="K7" s="302"/>
      <c r="L7" s="305"/>
      <c r="M7" s="304"/>
      <c r="N7" s="302"/>
      <c r="O7" s="302"/>
      <c r="P7" s="302"/>
      <c r="Q7" s="302"/>
      <c r="R7" s="302"/>
      <c r="S7" s="305"/>
      <c r="T7" s="330"/>
      <c r="U7" s="329"/>
      <c r="V7" s="306">
        <f>SUM(C7:S7)</f>
        <v>0</v>
      </c>
    </row>
    <row r="8" spans="1:22" s="169" customFormat="1">
      <c r="A8" s="170">
        <v>2</v>
      </c>
      <c r="B8" s="168" t="s">
        <v>229</v>
      </c>
      <c r="C8" s="304"/>
      <c r="D8" s="302"/>
      <c r="E8" s="302"/>
      <c r="F8" s="302"/>
      <c r="G8" s="302"/>
      <c r="H8" s="302"/>
      <c r="I8" s="302"/>
      <c r="J8" s="302"/>
      <c r="K8" s="302"/>
      <c r="L8" s="305"/>
      <c r="M8" s="304"/>
      <c r="N8" s="302"/>
      <c r="O8" s="302"/>
      <c r="P8" s="302"/>
      <c r="Q8" s="302"/>
      <c r="R8" s="302"/>
      <c r="S8" s="305"/>
      <c r="T8" s="329"/>
      <c r="U8" s="329"/>
      <c r="V8" s="306">
        <f t="shared" ref="V8:V20" si="0">SUM(C8:S8)</f>
        <v>0</v>
      </c>
    </row>
    <row r="9" spans="1:22" s="169" customFormat="1">
      <c r="A9" s="170">
        <v>3</v>
      </c>
      <c r="B9" s="168" t="s">
        <v>230</v>
      </c>
      <c r="C9" s="304"/>
      <c r="D9" s="302"/>
      <c r="E9" s="302"/>
      <c r="F9" s="302"/>
      <c r="G9" s="302"/>
      <c r="H9" s="302"/>
      <c r="I9" s="302"/>
      <c r="J9" s="302"/>
      <c r="K9" s="302"/>
      <c r="L9" s="305"/>
      <c r="M9" s="304"/>
      <c r="N9" s="302"/>
      <c r="O9" s="302"/>
      <c r="P9" s="302"/>
      <c r="Q9" s="302"/>
      <c r="R9" s="302"/>
      <c r="S9" s="305"/>
      <c r="T9" s="329"/>
      <c r="U9" s="329"/>
      <c r="V9" s="306">
        <f>SUM(C9:S9)</f>
        <v>0</v>
      </c>
    </row>
    <row r="10" spans="1:22" s="169" customFormat="1">
      <c r="A10" s="170">
        <v>4</v>
      </c>
      <c r="B10" s="168" t="s">
        <v>231</v>
      </c>
      <c r="C10" s="304"/>
      <c r="D10" s="302"/>
      <c r="E10" s="302"/>
      <c r="F10" s="302"/>
      <c r="G10" s="302"/>
      <c r="H10" s="302"/>
      <c r="I10" s="302"/>
      <c r="J10" s="302"/>
      <c r="K10" s="302"/>
      <c r="L10" s="305"/>
      <c r="M10" s="304"/>
      <c r="N10" s="302"/>
      <c r="O10" s="302"/>
      <c r="P10" s="302"/>
      <c r="Q10" s="302"/>
      <c r="R10" s="302"/>
      <c r="S10" s="305"/>
      <c r="T10" s="329"/>
      <c r="U10" s="329"/>
      <c r="V10" s="306">
        <f t="shared" si="0"/>
        <v>0</v>
      </c>
    </row>
    <row r="11" spans="1:22" s="169" customFormat="1">
      <c r="A11" s="170">
        <v>5</v>
      </c>
      <c r="B11" s="168" t="s">
        <v>232</v>
      </c>
      <c r="C11" s="304"/>
      <c r="D11" s="302"/>
      <c r="E11" s="302"/>
      <c r="F11" s="302"/>
      <c r="G11" s="302"/>
      <c r="H11" s="302"/>
      <c r="I11" s="302"/>
      <c r="J11" s="302"/>
      <c r="K11" s="302"/>
      <c r="L11" s="305"/>
      <c r="M11" s="304"/>
      <c r="N11" s="302"/>
      <c r="O11" s="302"/>
      <c r="P11" s="302"/>
      <c r="Q11" s="302"/>
      <c r="R11" s="302"/>
      <c r="S11" s="305"/>
      <c r="T11" s="329"/>
      <c r="U11" s="329"/>
      <c r="V11" s="306">
        <f t="shared" si="0"/>
        <v>0</v>
      </c>
    </row>
    <row r="12" spans="1:22" s="169" customFormat="1">
      <c r="A12" s="170">
        <v>6</v>
      </c>
      <c r="B12" s="168" t="s">
        <v>233</v>
      </c>
      <c r="C12" s="304"/>
      <c r="D12" s="302"/>
      <c r="E12" s="302"/>
      <c r="F12" s="302"/>
      <c r="G12" s="302"/>
      <c r="H12" s="302"/>
      <c r="I12" s="302"/>
      <c r="J12" s="302"/>
      <c r="K12" s="302"/>
      <c r="L12" s="305"/>
      <c r="M12" s="304"/>
      <c r="N12" s="302"/>
      <c r="O12" s="302"/>
      <c r="P12" s="302"/>
      <c r="Q12" s="302"/>
      <c r="R12" s="302"/>
      <c r="S12" s="305"/>
      <c r="T12" s="329"/>
      <c r="U12" s="329"/>
      <c r="V12" s="306">
        <f t="shared" si="0"/>
        <v>0</v>
      </c>
    </row>
    <row r="13" spans="1:22" s="169" customFormat="1">
      <c r="A13" s="170">
        <v>7</v>
      </c>
      <c r="B13" s="168" t="s">
        <v>78</v>
      </c>
      <c r="C13" s="304"/>
      <c r="D13" s="302"/>
      <c r="E13" s="302"/>
      <c r="F13" s="302"/>
      <c r="G13" s="302"/>
      <c r="H13" s="302"/>
      <c r="I13" s="302"/>
      <c r="J13" s="302"/>
      <c r="K13" s="302"/>
      <c r="L13" s="305"/>
      <c r="M13" s="304"/>
      <c r="N13" s="302"/>
      <c r="O13" s="302"/>
      <c r="P13" s="302"/>
      <c r="Q13" s="302"/>
      <c r="R13" s="302"/>
      <c r="S13" s="305"/>
      <c r="T13" s="329"/>
      <c r="U13" s="329"/>
      <c r="V13" s="306">
        <f t="shared" si="0"/>
        <v>0</v>
      </c>
    </row>
    <row r="14" spans="1:22" s="169" customFormat="1">
      <c r="A14" s="170">
        <v>8</v>
      </c>
      <c r="B14" s="168" t="s">
        <v>79</v>
      </c>
      <c r="C14" s="304"/>
      <c r="D14" s="302"/>
      <c r="E14" s="302"/>
      <c r="F14" s="302"/>
      <c r="G14" s="302"/>
      <c r="H14" s="302"/>
      <c r="I14" s="302"/>
      <c r="J14" s="302"/>
      <c r="K14" s="302"/>
      <c r="L14" s="305"/>
      <c r="M14" s="304"/>
      <c r="N14" s="302"/>
      <c r="O14" s="302"/>
      <c r="P14" s="302"/>
      <c r="Q14" s="302"/>
      <c r="R14" s="302"/>
      <c r="S14" s="305"/>
      <c r="T14" s="329"/>
      <c r="U14" s="329"/>
      <c r="V14" s="306">
        <f t="shared" si="0"/>
        <v>0</v>
      </c>
    </row>
    <row r="15" spans="1:22" s="169" customFormat="1">
      <c r="A15" s="170">
        <v>9</v>
      </c>
      <c r="B15" s="168" t="s">
        <v>80</v>
      </c>
      <c r="C15" s="304"/>
      <c r="D15" s="302"/>
      <c r="E15" s="302"/>
      <c r="F15" s="302"/>
      <c r="G15" s="302"/>
      <c r="H15" s="302"/>
      <c r="I15" s="302"/>
      <c r="J15" s="302"/>
      <c r="K15" s="302"/>
      <c r="L15" s="305"/>
      <c r="M15" s="304"/>
      <c r="N15" s="302"/>
      <c r="O15" s="302"/>
      <c r="P15" s="302"/>
      <c r="Q15" s="302"/>
      <c r="R15" s="302"/>
      <c r="S15" s="305"/>
      <c r="T15" s="329"/>
      <c r="U15" s="329"/>
      <c r="V15" s="306">
        <f t="shared" si="0"/>
        <v>0</v>
      </c>
    </row>
    <row r="16" spans="1:22" s="169" customFormat="1">
      <c r="A16" s="170">
        <v>10</v>
      </c>
      <c r="B16" s="168" t="s">
        <v>72</v>
      </c>
      <c r="C16" s="304"/>
      <c r="D16" s="302"/>
      <c r="E16" s="302"/>
      <c r="F16" s="302"/>
      <c r="G16" s="302"/>
      <c r="H16" s="302"/>
      <c r="I16" s="302"/>
      <c r="J16" s="302"/>
      <c r="K16" s="302"/>
      <c r="L16" s="305"/>
      <c r="M16" s="304"/>
      <c r="N16" s="302"/>
      <c r="O16" s="302"/>
      <c r="P16" s="302"/>
      <c r="Q16" s="302"/>
      <c r="R16" s="302"/>
      <c r="S16" s="305"/>
      <c r="T16" s="329"/>
      <c r="U16" s="329"/>
      <c r="V16" s="306">
        <f t="shared" si="0"/>
        <v>0</v>
      </c>
    </row>
    <row r="17" spans="1:22" s="169" customFormat="1">
      <c r="A17" s="170">
        <v>11</v>
      </c>
      <c r="B17" s="168" t="s">
        <v>73</v>
      </c>
      <c r="C17" s="304"/>
      <c r="D17" s="302"/>
      <c r="E17" s="302"/>
      <c r="F17" s="302"/>
      <c r="G17" s="302"/>
      <c r="H17" s="302"/>
      <c r="I17" s="302"/>
      <c r="J17" s="302"/>
      <c r="K17" s="302"/>
      <c r="L17" s="305"/>
      <c r="M17" s="304"/>
      <c r="N17" s="302"/>
      <c r="O17" s="302"/>
      <c r="P17" s="302"/>
      <c r="Q17" s="302"/>
      <c r="R17" s="302"/>
      <c r="S17" s="305"/>
      <c r="T17" s="329"/>
      <c r="U17" s="329"/>
      <c r="V17" s="306">
        <f t="shared" si="0"/>
        <v>0</v>
      </c>
    </row>
    <row r="18" spans="1:22" s="169" customFormat="1">
      <c r="A18" s="170">
        <v>12</v>
      </c>
      <c r="B18" s="168" t="s">
        <v>74</v>
      </c>
      <c r="C18" s="304"/>
      <c r="D18" s="302"/>
      <c r="E18" s="302"/>
      <c r="F18" s="302"/>
      <c r="G18" s="302"/>
      <c r="H18" s="302"/>
      <c r="I18" s="302"/>
      <c r="J18" s="302"/>
      <c r="K18" s="302"/>
      <c r="L18" s="305"/>
      <c r="M18" s="304"/>
      <c r="N18" s="302"/>
      <c r="O18" s="302"/>
      <c r="P18" s="302"/>
      <c r="Q18" s="302"/>
      <c r="R18" s="302"/>
      <c r="S18" s="305"/>
      <c r="T18" s="329"/>
      <c r="U18" s="329"/>
      <c r="V18" s="306">
        <f t="shared" si="0"/>
        <v>0</v>
      </c>
    </row>
    <row r="19" spans="1:22" s="169" customFormat="1">
      <c r="A19" s="170">
        <v>13</v>
      </c>
      <c r="B19" s="168" t="s">
        <v>75</v>
      </c>
      <c r="C19" s="304"/>
      <c r="D19" s="302"/>
      <c r="E19" s="302"/>
      <c r="F19" s="302"/>
      <c r="G19" s="302"/>
      <c r="H19" s="302"/>
      <c r="I19" s="302"/>
      <c r="J19" s="302"/>
      <c r="K19" s="302"/>
      <c r="L19" s="305"/>
      <c r="M19" s="304"/>
      <c r="N19" s="302"/>
      <c r="O19" s="302"/>
      <c r="P19" s="302"/>
      <c r="Q19" s="302"/>
      <c r="R19" s="302"/>
      <c r="S19" s="305"/>
      <c r="T19" s="329"/>
      <c r="U19" s="329"/>
      <c r="V19" s="306">
        <f t="shared" si="0"/>
        <v>0</v>
      </c>
    </row>
    <row r="20" spans="1:22" s="169" customFormat="1">
      <c r="A20" s="170">
        <v>14</v>
      </c>
      <c r="B20" s="168" t="s">
        <v>262</v>
      </c>
      <c r="C20" s="304"/>
      <c r="D20" s="302"/>
      <c r="E20" s="302"/>
      <c r="F20" s="302"/>
      <c r="G20" s="302"/>
      <c r="H20" s="302"/>
      <c r="I20" s="302"/>
      <c r="J20" s="302"/>
      <c r="K20" s="302"/>
      <c r="L20" s="305"/>
      <c r="M20" s="304"/>
      <c r="N20" s="302"/>
      <c r="O20" s="302"/>
      <c r="P20" s="302"/>
      <c r="Q20" s="302"/>
      <c r="R20" s="302"/>
      <c r="S20" s="305"/>
      <c r="T20" s="329"/>
      <c r="U20" s="329"/>
      <c r="V20" s="306">
        <f t="shared" si="0"/>
        <v>0</v>
      </c>
    </row>
    <row r="21" spans="1:22" ht="14.4" thickBot="1">
      <c r="A21" s="106"/>
      <c r="B21" s="107" t="s">
        <v>71</v>
      </c>
      <c r="C21" s="307">
        <f>SUM(C7:C20)</f>
        <v>0</v>
      </c>
      <c r="D21" s="303">
        <f t="shared" ref="D21:V21" si="1">SUM(D7:D20)</f>
        <v>0</v>
      </c>
      <c r="E21" s="303">
        <f t="shared" si="1"/>
        <v>0</v>
      </c>
      <c r="F21" s="303">
        <f t="shared" si="1"/>
        <v>0</v>
      </c>
      <c r="G21" s="303">
        <f t="shared" si="1"/>
        <v>0</v>
      </c>
      <c r="H21" s="303">
        <f t="shared" si="1"/>
        <v>0</v>
      </c>
      <c r="I21" s="303">
        <f t="shared" si="1"/>
        <v>0</v>
      </c>
      <c r="J21" s="303">
        <f t="shared" si="1"/>
        <v>0</v>
      </c>
      <c r="K21" s="303">
        <f t="shared" si="1"/>
        <v>0</v>
      </c>
      <c r="L21" s="308">
        <f t="shared" si="1"/>
        <v>0</v>
      </c>
      <c r="M21" s="307">
        <f t="shared" si="1"/>
        <v>0</v>
      </c>
      <c r="N21" s="303">
        <f t="shared" si="1"/>
        <v>0</v>
      </c>
      <c r="O21" s="303">
        <f t="shared" si="1"/>
        <v>0</v>
      </c>
      <c r="P21" s="303">
        <f t="shared" si="1"/>
        <v>0</v>
      </c>
      <c r="Q21" s="303">
        <f t="shared" si="1"/>
        <v>0</v>
      </c>
      <c r="R21" s="303">
        <f t="shared" si="1"/>
        <v>0</v>
      </c>
      <c r="S21" s="308">
        <f t="shared" si="1"/>
        <v>0</v>
      </c>
      <c r="T21" s="308">
        <f>SUM(T7:T20)</f>
        <v>0</v>
      </c>
      <c r="U21" s="308">
        <f t="shared" si="1"/>
        <v>0</v>
      </c>
      <c r="V21" s="309">
        <f t="shared" si="1"/>
        <v>0</v>
      </c>
    </row>
    <row r="24" spans="1:22">
      <c r="A24" s="17"/>
      <c r="B24" s="17"/>
      <c r="C24" s="76"/>
      <c r="D24" s="76"/>
      <c r="E24" s="76"/>
    </row>
    <row r="25" spans="1:22">
      <c r="A25" s="99"/>
      <c r="B25" s="99"/>
      <c r="C25" s="17"/>
      <c r="D25" s="76"/>
      <c r="E25" s="76"/>
    </row>
    <row r="26" spans="1:22">
      <c r="A26" s="99"/>
      <c r="B26" s="100"/>
      <c r="C26" s="17"/>
      <c r="D26" s="76"/>
      <c r="E26" s="76"/>
    </row>
    <row r="27" spans="1:22">
      <c r="A27" s="99"/>
      <c r="B27" s="99"/>
      <c r="C27" s="17"/>
      <c r="D27" s="76"/>
      <c r="E27" s="76"/>
    </row>
    <row r="28" spans="1:22">
      <c r="A28" s="99"/>
      <c r="B28" s="100"/>
      <c r="C28" s="17"/>
      <c r="D28" s="76"/>
      <c r="E28" s="7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zoomScale="85" zoomScaleNormal="85" workbookViewId="0">
      <pane xSplit="1" ySplit="7" topLeftCell="C8" activePane="bottomRight" state="frozen"/>
      <selection activeCell="L18" sqref="L18"/>
      <selection pane="topRight" activeCell="L18" sqref="L18"/>
      <selection pane="bottomLeft" activeCell="L18" sqref="L18"/>
      <selection pane="bottomRight" activeCell="E16" sqref="E16"/>
    </sheetView>
  </sheetViews>
  <sheetFormatPr defaultColWidth="9.109375" defaultRowHeight="13.8"/>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17.44140625" style="1" customWidth="1"/>
    <col min="8" max="8" width="15.33203125" style="1" customWidth="1"/>
    <col min="9" max="16384" width="9.109375" style="11"/>
  </cols>
  <sheetData>
    <row r="1" spans="1:9">
      <c r="A1" s="1" t="s">
        <v>199</v>
      </c>
      <c r="B1" s="1" t="str">
        <f>'12. CRM'!B1</f>
        <v>სს სილქ როუდ ბანკი</v>
      </c>
    </row>
    <row r="2" spans="1:9">
      <c r="A2" s="1" t="s">
        <v>200</v>
      </c>
      <c r="B2" s="420">
        <f>'12. CRM'!B2</f>
        <v>43008</v>
      </c>
    </row>
    <row r="4" spans="1:9" ht="14.4" thickBot="1">
      <c r="A4" s="1" t="s">
        <v>359</v>
      </c>
      <c r="B4" s="332" t="s">
        <v>384</v>
      </c>
    </row>
    <row r="5" spans="1:9">
      <c r="A5" s="104"/>
      <c r="B5" s="166"/>
      <c r="C5" s="172" t="s">
        <v>0</v>
      </c>
      <c r="D5" s="172" t="s">
        <v>1</v>
      </c>
      <c r="E5" s="172" t="s">
        <v>2</v>
      </c>
      <c r="F5" s="172" t="s">
        <v>3</v>
      </c>
      <c r="G5" s="328" t="s">
        <v>4</v>
      </c>
      <c r="H5" s="173" t="s">
        <v>6</v>
      </c>
      <c r="I5" s="22"/>
    </row>
    <row r="6" spans="1:9" ht="15" customHeight="1">
      <c r="A6" s="165"/>
      <c r="B6" s="20"/>
      <c r="C6" s="461" t="s">
        <v>376</v>
      </c>
      <c r="D6" s="463" t="s">
        <v>386</v>
      </c>
      <c r="E6" s="464"/>
      <c r="F6" s="461" t="s">
        <v>387</v>
      </c>
      <c r="G6" s="461" t="s">
        <v>388</v>
      </c>
      <c r="H6" s="446" t="s">
        <v>378</v>
      </c>
      <c r="I6" s="22"/>
    </row>
    <row r="7" spans="1:9" ht="69">
      <c r="A7" s="165"/>
      <c r="B7" s="20"/>
      <c r="C7" s="462"/>
      <c r="D7" s="331" t="s">
        <v>379</v>
      </c>
      <c r="E7" s="331" t="s">
        <v>377</v>
      </c>
      <c r="F7" s="462"/>
      <c r="G7" s="462"/>
      <c r="H7" s="447"/>
      <c r="I7" s="22"/>
    </row>
    <row r="8" spans="1:9">
      <c r="A8" s="96">
        <v>1</v>
      </c>
      <c r="B8" s="78" t="s">
        <v>228</v>
      </c>
      <c r="C8" s="310">
        <v>16006602.33</v>
      </c>
      <c r="D8" s="311">
        <v>0</v>
      </c>
      <c r="E8" s="310">
        <v>0</v>
      </c>
      <c r="F8" s="310">
        <v>2786872.1599999997</v>
      </c>
      <c r="G8" s="310">
        <f>F8</f>
        <v>2786872.1599999997</v>
      </c>
      <c r="H8" s="337">
        <f>G8/(C8+E8)</f>
        <v>0.17410766523366233</v>
      </c>
    </row>
    <row r="9" spans="1:9" ht="15" customHeight="1">
      <c r="A9" s="96">
        <v>2</v>
      </c>
      <c r="B9" s="78" t="s">
        <v>229</v>
      </c>
      <c r="C9" s="310">
        <v>0</v>
      </c>
      <c r="D9" s="311">
        <v>0</v>
      </c>
      <c r="E9" s="310">
        <v>0</v>
      </c>
      <c r="F9" s="310">
        <v>0</v>
      </c>
      <c r="G9" s="310">
        <v>0</v>
      </c>
      <c r="H9" s="337" t="e">
        <f t="shared" ref="H9:H21" si="0">G9/(C9+E9)</f>
        <v>#DIV/0!</v>
      </c>
    </row>
    <row r="10" spans="1:9">
      <c r="A10" s="96">
        <v>3</v>
      </c>
      <c r="B10" s="78" t="s">
        <v>230</v>
      </c>
      <c r="C10" s="310">
        <v>0</v>
      </c>
      <c r="D10" s="311">
        <v>0</v>
      </c>
      <c r="E10" s="310">
        <v>0</v>
      </c>
      <c r="F10" s="310">
        <v>0</v>
      </c>
      <c r="G10" s="310">
        <v>0</v>
      </c>
      <c r="H10" s="337" t="e">
        <f t="shared" si="0"/>
        <v>#DIV/0!</v>
      </c>
    </row>
    <row r="11" spans="1:9">
      <c r="A11" s="96">
        <v>4</v>
      </c>
      <c r="B11" s="78" t="s">
        <v>231</v>
      </c>
      <c r="C11" s="310">
        <v>0</v>
      </c>
      <c r="D11" s="311">
        <v>0</v>
      </c>
      <c r="E11" s="310">
        <v>0</v>
      </c>
      <c r="F11" s="310">
        <v>0</v>
      </c>
      <c r="G11" s="310">
        <v>0</v>
      </c>
      <c r="H11" s="337" t="e">
        <f t="shared" si="0"/>
        <v>#DIV/0!</v>
      </c>
    </row>
    <row r="12" spans="1:9">
      <c r="A12" s="96">
        <v>5</v>
      </c>
      <c r="B12" s="78" t="s">
        <v>232</v>
      </c>
      <c r="C12" s="310">
        <v>0</v>
      </c>
      <c r="D12" s="311">
        <v>0</v>
      </c>
      <c r="E12" s="310">
        <v>0</v>
      </c>
      <c r="F12" s="310">
        <v>0</v>
      </c>
      <c r="G12" s="310">
        <v>0</v>
      </c>
      <c r="H12" s="337" t="e">
        <f t="shared" si="0"/>
        <v>#DIV/0!</v>
      </c>
    </row>
    <row r="13" spans="1:9">
      <c r="A13" s="96">
        <v>6</v>
      </c>
      <c r="B13" s="78" t="s">
        <v>233</v>
      </c>
      <c r="C13" s="310">
        <v>1411306.4399999997</v>
      </c>
      <c r="D13" s="311">
        <v>0</v>
      </c>
      <c r="E13" s="310">
        <v>0</v>
      </c>
      <c r="F13" s="310">
        <v>1185391.0799999998</v>
      </c>
      <c r="G13" s="310">
        <f>F13</f>
        <v>1185391.0799999998</v>
      </c>
      <c r="H13" s="337">
        <f t="shared" si="0"/>
        <v>0.83992465874385158</v>
      </c>
    </row>
    <row r="14" spans="1:9">
      <c r="A14" s="96">
        <v>7</v>
      </c>
      <c r="B14" s="78" t="s">
        <v>78</v>
      </c>
      <c r="C14" s="310">
        <v>4075355.1399999997</v>
      </c>
      <c r="D14" s="311">
        <v>133594.38</v>
      </c>
      <c r="E14" s="310">
        <v>42837</v>
      </c>
      <c r="F14" s="310">
        <f>4075355+E14</f>
        <v>4118192</v>
      </c>
      <c r="G14" s="310">
        <f>F14</f>
        <v>4118192</v>
      </c>
      <c r="H14" s="337">
        <f t="shared" si="0"/>
        <v>0.99999996600450025</v>
      </c>
    </row>
    <row r="15" spans="1:9">
      <c r="A15" s="96">
        <v>8</v>
      </c>
      <c r="B15" s="78" t="s">
        <v>79</v>
      </c>
      <c r="C15" s="310">
        <v>0</v>
      </c>
      <c r="D15" s="311">
        <v>0</v>
      </c>
      <c r="E15" s="310">
        <v>0</v>
      </c>
      <c r="F15" s="310">
        <v>0</v>
      </c>
      <c r="G15" s="310">
        <v>0</v>
      </c>
      <c r="H15" s="337" t="e">
        <f t="shared" si="0"/>
        <v>#DIV/0!</v>
      </c>
    </row>
    <row r="16" spans="1:9">
      <c r="A16" s="96">
        <v>9</v>
      </c>
      <c r="B16" s="78" t="s">
        <v>80</v>
      </c>
      <c r="C16" s="310">
        <v>0</v>
      </c>
      <c r="D16" s="311">
        <v>0</v>
      </c>
      <c r="E16" s="310">
        <v>0</v>
      </c>
      <c r="F16" s="310">
        <v>0</v>
      </c>
      <c r="G16" s="310">
        <v>0</v>
      </c>
      <c r="H16" s="337" t="e">
        <f t="shared" si="0"/>
        <v>#DIV/0!</v>
      </c>
    </row>
    <row r="17" spans="1:8">
      <c r="A17" s="96">
        <v>10</v>
      </c>
      <c r="B17" s="78" t="s">
        <v>72</v>
      </c>
      <c r="C17" s="310">
        <v>1039137</v>
      </c>
      <c r="D17" s="311">
        <v>0</v>
      </c>
      <c r="E17" s="310">
        <v>0</v>
      </c>
      <c r="F17" s="310">
        <v>1039137</v>
      </c>
      <c r="G17" s="310">
        <f>F17</f>
        <v>1039137</v>
      </c>
      <c r="H17" s="337">
        <f t="shared" si="0"/>
        <v>1</v>
      </c>
    </row>
    <row r="18" spans="1:8">
      <c r="A18" s="96">
        <v>11</v>
      </c>
      <c r="B18" s="78" t="s">
        <v>73</v>
      </c>
      <c r="C18" s="310">
        <v>0</v>
      </c>
      <c r="D18" s="311">
        <v>0</v>
      </c>
      <c r="E18" s="310">
        <v>0</v>
      </c>
      <c r="F18" s="310">
        <v>0</v>
      </c>
      <c r="G18" s="310">
        <v>0</v>
      </c>
      <c r="H18" s="337" t="e">
        <f t="shared" si="0"/>
        <v>#DIV/0!</v>
      </c>
    </row>
    <row r="19" spans="1:8">
      <c r="A19" s="96">
        <v>12</v>
      </c>
      <c r="B19" s="78" t="s">
        <v>74</v>
      </c>
      <c r="C19" s="310">
        <v>0</v>
      </c>
      <c r="D19" s="311">
        <v>0</v>
      </c>
      <c r="E19" s="310">
        <v>0</v>
      </c>
      <c r="F19" s="310">
        <v>0</v>
      </c>
      <c r="G19" s="310">
        <v>0</v>
      </c>
      <c r="H19" s="337" t="e">
        <f t="shared" si="0"/>
        <v>#DIV/0!</v>
      </c>
    </row>
    <row r="20" spans="1:8">
      <c r="A20" s="96">
        <v>13</v>
      </c>
      <c r="B20" s="78" t="s">
        <v>75</v>
      </c>
      <c r="C20" s="310">
        <v>0</v>
      </c>
      <c r="D20" s="311">
        <v>0</v>
      </c>
      <c r="E20" s="310">
        <v>0</v>
      </c>
      <c r="F20" s="310">
        <v>0</v>
      </c>
      <c r="G20" s="310">
        <v>0</v>
      </c>
      <c r="H20" s="337" t="e">
        <f t="shared" si="0"/>
        <v>#DIV/0!</v>
      </c>
    </row>
    <row r="21" spans="1:8">
      <c r="A21" s="96">
        <v>14</v>
      </c>
      <c r="B21" s="78" t="s">
        <v>262</v>
      </c>
      <c r="C21" s="310">
        <v>22076819.539999999</v>
      </c>
      <c r="D21" s="311">
        <v>0</v>
      </c>
      <c r="E21" s="310">
        <v>0</v>
      </c>
      <c r="F21" s="310">
        <v>16056010</v>
      </c>
      <c r="G21" s="310">
        <f>F21</f>
        <v>16056010</v>
      </c>
      <c r="H21" s="337">
        <f t="shared" si="0"/>
        <v>0.72727912509810733</v>
      </c>
    </row>
    <row r="22" spans="1:8" ht="14.4" thickBot="1">
      <c r="A22" s="167"/>
      <c r="B22" s="174" t="s">
        <v>71</v>
      </c>
      <c r="C22" s="303">
        <f t="shared" ref="C22:H22" si="1">SUM(C8:C21)</f>
        <v>44609220.450000003</v>
      </c>
      <c r="D22" s="303">
        <f t="shared" si="1"/>
        <v>133594.38</v>
      </c>
      <c r="E22" s="303">
        <f t="shared" si="1"/>
        <v>42837</v>
      </c>
      <c r="F22" s="303">
        <f>SUM(F8:F21)</f>
        <v>25185602.239999998</v>
      </c>
      <c r="G22" s="303">
        <f>SUM(G8:G21)</f>
        <v>25185602.239999998</v>
      </c>
      <c r="H22" s="338" t="e">
        <f t="shared" si="1"/>
        <v>#DIV/0!</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7"/>
  <sheetViews>
    <sheetView zoomScale="70" zoomScaleNormal="70" workbookViewId="0">
      <pane xSplit="1" ySplit="6" topLeftCell="B7" activePane="bottomRight" state="frozen"/>
      <selection pane="topRight" activeCell="B1" sqref="B1"/>
      <selection pane="bottomLeft" activeCell="A7" sqref="A7"/>
      <selection pane="bottomRight" activeCell="C27" sqref="C27"/>
    </sheetView>
  </sheetViews>
  <sheetFormatPr defaultColWidth="9.109375" defaultRowHeight="13.8"/>
  <cols>
    <col min="1" max="1" width="10.5546875" style="1" bestFit="1" customWidth="1"/>
    <col min="2" max="2" width="104.109375" style="1" customWidth="1"/>
    <col min="3" max="3" width="23.5546875" style="1" customWidth="1"/>
    <col min="4" max="4" width="24.33203125" style="1" customWidth="1"/>
    <col min="5" max="16384" width="9.109375" style="11"/>
  </cols>
  <sheetData>
    <row r="1" spans="1:4">
      <c r="A1" s="1" t="s">
        <v>199</v>
      </c>
      <c r="B1" s="1" t="str">
        <f>'13. CRME'!B1</f>
        <v>სს სილქ როუდ ბანკი</v>
      </c>
    </row>
    <row r="2" spans="1:4">
      <c r="A2" s="1" t="s">
        <v>200</v>
      </c>
      <c r="B2" s="420">
        <f>'13. CRME'!B2</f>
        <v>43008</v>
      </c>
      <c r="C2" s="4"/>
      <c r="D2" s="4"/>
    </row>
    <row r="3" spans="1:4">
      <c r="B3" s="4"/>
      <c r="C3" s="4"/>
      <c r="D3" s="4"/>
    </row>
    <row r="4" spans="1:4" ht="14.4" thickBot="1">
      <c r="A4" s="1" t="s">
        <v>360</v>
      </c>
      <c r="B4" s="109" t="s">
        <v>77</v>
      </c>
      <c r="C4" s="109"/>
      <c r="D4" s="110"/>
    </row>
    <row r="5" spans="1:4">
      <c r="A5" s="175"/>
      <c r="B5" s="142"/>
      <c r="C5" s="345" t="s">
        <v>0</v>
      </c>
      <c r="D5" s="176" t="s">
        <v>1</v>
      </c>
    </row>
    <row r="6" spans="1:4" ht="66.75" customHeight="1">
      <c r="A6" s="177"/>
      <c r="B6" s="111" t="s">
        <v>76</v>
      </c>
      <c r="C6" s="112" t="s">
        <v>82</v>
      </c>
      <c r="D6" s="178" t="s">
        <v>77</v>
      </c>
    </row>
    <row r="7" spans="1:4">
      <c r="A7" s="179">
        <v>1</v>
      </c>
      <c r="B7" s="78" t="s">
        <v>78</v>
      </c>
      <c r="C7" s="312">
        <v>1757869.4100000001</v>
      </c>
      <c r="D7" s="316">
        <v>1405376.625</v>
      </c>
    </row>
    <row r="8" spans="1:4">
      <c r="A8" s="179">
        <v>2</v>
      </c>
      <c r="B8" s="78" t="s">
        <v>79</v>
      </c>
      <c r="C8" s="312"/>
      <c r="D8" s="316">
        <v>0</v>
      </c>
    </row>
    <row r="9" spans="1:4">
      <c r="A9" s="179">
        <v>3</v>
      </c>
      <c r="B9" s="78" t="s">
        <v>80</v>
      </c>
      <c r="C9" s="312"/>
      <c r="D9" s="316">
        <v>0</v>
      </c>
    </row>
    <row r="10" spans="1:4">
      <c r="A10" s="179">
        <v>4</v>
      </c>
      <c r="B10" s="78" t="s">
        <v>72</v>
      </c>
      <c r="C10" s="312">
        <v>945696.6</v>
      </c>
      <c r="D10" s="316">
        <v>820290.75</v>
      </c>
    </row>
    <row r="11" spans="1:4">
      <c r="A11" s="179">
        <v>5</v>
      </c>
      <c r="B11" s="78" t="s">
        <v>73</v>
      </c>
      <c r="C11" s="314"/>
      <c r="D11" s="316">
        <v>0</v>
      </c>
    </row>
    <row r="12" spans="1:4">
      <c r="A12" s="179">
        <v>6</v>
      </c>
      <c r="B12" s="78" t="s">
        <v>74</v>
      </c>
      <c r="C12" s="313"/>
      <c r="D12" s="316">
        <v>0</v>
      </c>
    </row>
    <row r="13" spans="1:4">
      <c r="A13" s="179">
        <v>7</v>
      </c>
      <c r="B13" s="113" t="s">
        <v>75</v>
      </c>
      <c r="C13" s="313"/>
      <c r="D13" s="316">
        <v>0</v>
      </c>
    </row>
    <row r="14" spans="1:4">
      <c r="A14" s="179">
        <v>8</v>
      </c>
      <c r="B14" s="113" t="s">
        <v>81</v>
      </c>
      <c r="C14" s="312"/>
      <c r="D14" s="316">
        <v>0</v>
      </c>
    </row>
    <row r="15" spans="1:4" ht="14.4" thickBot="1">
      <c r="A15" s="180">
        <v>9</v>
      </c>
      <c r="B15" s="171" t="s">
        <v>71</v>
      </c>
      <c r="C15" s="315">
        <f>SUM(C7:C14)</f>
        <v>2703566.0100000002</v>
      </c>
      <c r="D15" s="317">
        <f>SUM(D7:D14)</f>
        <v>2225667.375</v>
      </c>
    </row>
    <row r="17" spans="2:2">
      <c r="B17" s="1" t="s">
        <v>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tabSelected="1" workbookViewId="0">
      <pane xSplit="1" ySplit="5" topLeftCell="B6" activePane="bottomRight" state="frozen"/>
      <selection pane="topRight" activeCell="B1" sqref="B1"/>
      <selection pane="bottomLeft" activeCell="A5" sqref="A5"/>
      <selection pane="bottomRight" activeCell="B28" sqref="B28"/>
    </sheetView>
  </sheetViews>
  <sheetFormatPr defaultColWidth="9.109375" defaultRowHeight="13.8"/>
  <cols>
    <col min="1" max="1" width="10.5546875" style="74" bestFit="1" customWidth="1"/>
    <col min="2" max="2" width="95" style="74" customWidth="1"/>
    <col min="3" max="3" width="12.5546875" style="74" bestFit="1" customWidth="1"/>
    <col min="4" max="4" width="10" style="74" bestFit="1" customWidth="1"/>
    <col min="5" max="5" width="18.33203125" style="74" bestFit="1" customWidth="1"/>
    <col min="6" max="6" width="3.5546875" style="74" bestFit="1" customWidth="1"/>
    <col min="7" max="10" width="4.5546875" style="74" bestFit="1" customWidth="1"/>
    <col min="11" max="11" width="6.88671875" style="74" bestFit="1" customWidth="1"/>
    <col min="12" max="13" width="5.5546875" style="74" bestFit="1" customWidth="1"/>
    <col min="14" max="14" width="31" style="74" bestFit="1" customWidth="1"/>
    <col min="15" max="16384" width="9.109375" style="11"/>
  </cols>
  <sheetData>
    <row r="1" spans="1:14">
      <c r="A1" s="4" t="s">
        <v>199</v>
      </c>
      <c r="B1" s="74" t="str">
        <f>'14. CICR'!B1</f>
        <v>სს სილქ როუდ ბანკი</v>
      </c>
    </row>
    <row r="2" spans="1:14" ht="14.25" customHeight="1">
      <c r="A2" s="74" t="s">
        <v>200</v>
      </c>
      <c r="B2" s="420">
        <f>'14. CICR'!B2</f>
        <v>43008</v>
      </c>
    </row>
    <row r="3" spans="1:14" ht="14.25" customHeight="1"/>
    <row r="4" spans="1:14" ht="14.4" thickBot="1">
      <c r="A4" s="1" t="s">
        <v>361</v>
      </c>
      <c r="B4" s="97" t="s">
        <v>84</v>
      </c>
    </row>
    <row r="5" spans="1:14" s="23" customFormat="1">
      <c r="A5" s="189"/>
      <c r="B5" s="190"/>
      <c r="C5" s="191" t="s">
        <v>0</v>
      </c>
      <c r="D5" s="191" t="s">
        <v>1</v>
      </c>
      <c r="E5" s="191" t="s">
        <v>2</v>
      </c>
      <c r="F5" s="191" t="s">
        <v>3</v>
      </c>
      <c r="G5" s="191" t="s">
        <v>4</v>
      </c>
      <c r="H5" s="191" t="s">
        <v>6</v>
      </c>
      <c r="I5" s="191" t="s">
        <v>251</v>
      </c>
      <c r="J5" s="191" t="s">
        <v>252</v>
      </c>
      <c r="K5" s="191" t="s">
        <v>253</v>
      </c>
      <c r="L5" s="191" t="s">
        <v>254</v>
      </c>
      <c r="M5" s="191" t="s">
        <v>255</v>
      </c>
      <c r="N5" s="192" t="s">
        <v>256</v>
      </c>
    </row>
    <row r="6" spans="1:14" ht="41.4">
      <c r="A6" s="181"/>
      <c r="B6" s="114"/>
      <c r="C6" s="115" t="s">
        <v>94</v>
      </c>
      <c r="D6" s="116" t="s">
        <v>83</v>
      </c>
      <c r="E6" s="117" t="s">
        <v>93</v>
      </c>
      <c r="F6" s="118">
        <v>0</v>
      </c>
      <c r="G6" s="118">
        <v>0.2</v>
      </c>
      <c r="H6" s="118">
        <v>0.35</v>
      </c>
      <c r="I6" s="118">
        <v>0.5</v>
      </c>
      <c r="J6" s="118">
        <v>0.75</v>
      </c>
      <c r="K6" s="118">
        <v>1</v>
      </c>
      <c r="L6" s="118">
        <v>1.5</v>
      </c>
      <c r="M6" s="118">
        <v>2.5</v>
      </c>
      <c r="N6" s="182" t="s">
        <v>84</v>
      </c>
    </row>
    <row r="7" spans="1:14">
      <c r="A7" s="183">
        <v>1</v>
      </c>
      <c r="B7" s="119" t="s">
        <v>85</v>
      </c>
      <c r="C7" s="318">
        <f>SUM(C8:C13)</f>
        <v>0</v>
      </c>
      <c r="D7" s="114"/>
      <c r="E7" s="321">
        <f>SUM(E8:E12)</f>
        <v>0</v>
      </c>
      <c r="F7" s="319"/>
      <c r="G7" s="319"/>
      <c r="H7" s="319"/>
      <c r="I7" s="319"/>
      <c r="J7" s="319"/>
      <c r="K7" s="319"/>
      <c r="L7" s="319"/>
      <c r="M7" s="319"/>
      <c r="N7" s="184"/>
    </row>
    <row r="8" spans="1:14">
      <c r="A8" s="183">
        <v>1.1000000000000001</v>
      </c>
      <c r="B8" s="120" t="s">
        <v>86</v>
      </c>
      <c r="C8" s="319"/>
      <c r="D8" s="121">
        <v>0.02</v>
      </c>
      <c r="E8" s="321">
        <f>C8*D8</f>
        <v>0</v>
      </c>
      <c r="F8" s="319"/>
      <c r="G8" s="319"/>
      <c r="H8" s="319"/>
      <c r="I8" s="319"/>
      <c r="J8" s="319"/>
      <c r="K8" s="319">
        <v>14768.592000000001</v>
      </c>
      <c r="L8" s="319"/>
      <c r="M8" s="319"/>
      <c r="N8" s="184"/>
    </row>
    <row r="9" spans="1:14">
      <c r="A9" s="183">
        <v>1.2</v>
      </c>
      <c r="B9" s="120" t="s">
        <v>87</v>
      </c>
      <c r="C9" s="319"/>
      <c r="D9" s="121">
        <v>0.05</v>
      </c>
      <c r="E9" s="321">
        <f t="shared" ref="E9:E12" si="0">C9*D9</f>
        <v>0</v>
      </c>
      <c r="F9" s="319"/>
      <c r="G9" s="319"/>
      <c r="H9" s="319"/>
      <c r="I9" s="319"/>
      <c r="J9" s="319"/>
      <c r="K9" s="319"/>
      <c r="L9" s="319"/>
      <c r="M9" s="319"/>
      <c r="N9" s="184"/>
    </row>
    <row r="10" spans="1:14">
      <c r="A10" s="183">
        <v>1.3</v>
      </c>
      <c r="B10" s="120" t="s">
        <v>88</v>
      </c>
      <c r="C10" s="319"/>
      <c r="D10" s="121">
        <v>0.08</v>
      </c>
      <c r="E10" s="321">
        <f t="shared" si="0"/>
        <v>0</v>
      </c>
      <c r="F10" s="319"/>
      <c r="G10" s="319"/>
      <c r="H10" s="319"/>
      <c r="I10" s="319"/>
      <c r="J10" s="319"/>
      <c r="K10" s="319"/>
      <c r="L10" s="319"/>
      <c r="M10" s="319"/>
      <c r="N10" s="184"/>
    </row>
    <row r="11" spans="1:14">
      <c r="A11" s="183">
        <v>1.4</v>
      </c>
      <c r="B11" s="120" t="s">
        <v>89</v>
      </c>
      <c r="C11" s="319"/>
      <c r="D11" s="121">
        <v>0.11</v>
      </c>
      <c r="E11" s="321">
        <f t="shared" si="0"/>
        <v>0</v>
      </c>
      <c r="F11" s="319"/>
      <c r="G11" s="319"/>
      <c r="H11" s="319"/>
      <c r="I11" s="319"/>
      <c r="J11" s="319"/>
      <c r="K11" s="319"/>
      <c r="L11" s="319"/>
      <c r="M11" s="319"/>
      <c r="N11" s="184"/>
    </row>
    <row r="12" spans="1:14">
      <c r="A12" s="183">
        <v>1.5</v>
      </c>
      <c r="B12" s="120" t="s">
        <v>90</v>
      </c>
      <c r="C12" s="319"/>
      <c r="D12" s="121">
        <v>0.14000000000000001</v>
      </c>
      <c r="E12" s="321">
        <f t="shared" si="0"/>
        <v>0</v>
      </c>
      <c r="F12" s="319"/>
      <c r="G12" s="319"/>
      <c r="H12" s="319"/>
      <c r="I12" s="319"/>
      <c r="J12" s="319"/>
      <c r="K12" s="319"/>
      <c r="L12" s="319"/>
      <c r="M12" s="319"/>
      <c r="N12" s="184"/>
    </row>
    <row r="13" spans="1:14">
      <c r="A13" s="183">
        <v>1.6</v>
      </c>
      <c r="B13" s="122" t="s">
        <v>91</v>
      </c>
      <c r="C13" s="319"/>
      <c r="D13" s="123"/>
      <c r="E13" s="319"/>
      <c r="F13" s="319"/>
      <c r="G13" s="319"/>
      <c r="H13" s="319"/>
      <c r="I13" s="319"/>
      <c r="J13" s="319"/>
      <c r="K13" s="319"/>
      <c r="L13" s="319"/>
      <c r="M13" s="319"/>
      <c r="N13" s="184"/>
    </row>
    <row r="14" spans="1:14">
      <c r="A14" s="183">
        <v>2</v>
      </c>
      <c r="B14" s="124" t="s">
        <v>92</v>
      </c>
      <c r="C14" s="318">
        <f>SUM(C15:C20)</f>
        <v>0</v>
      </c>
      <c r="D14" s="114"/>
      <c r="E14" s="321">
        <f>SUM(E15:E19)</f>
        <v>0</v>
      </c>
      <c r="F14" s="319"/>
      <c r="G14" s="319"/>
      <c r="H14" s="319"/>
      <c r="I14" s="319"/>
      <c r="J14" s="319"/>
      <c r="K14" s="319"/>
      <c r="L14" s="319"/>
      <c r="M14" s="319"/>
      <c r="N14" s="184"/>
    </row>
    <row r="15" spans="1:14">
      <c r="A15" s="183">
        <v>2.1</v>
      </c>
      <c r="B15" s="122" t="s">
        <v>86</v>
      </c>
      <c r="C15" s="319"/>
      <c r="D15" s="121">
        <v>5.0000000000000001E-3</v>
      </c>
      <c r="E15" s="321">
        <f>D15*C15</f>
        <v>0</v>
      </c>
      <c r="F15" s="319"/>
      <c r="G15" s="319"/>
      <c r="H15" s="319"/>
      <c r="I15" s="319"/>
      <c r="J15" s="319"/>
      <c r="K15" s="319"/>
      <c r="L15" s="319"/>
      <c r="M15" s="319"/>
      <c r="N15" s="184"/>
    </row>
    <row r="16" spans="1:14">
      <c r="A16" s="183">
        <v>2.2000000000000002</v>
      </c>
      <c r="B16" s="122" t="s">
        <v>87</v>
      </c>
      <c r="C16" s="319"/>
      <c r="D16" s="121">
        <v>0.01</v>
      </c>
      <c r="E16" s="321">
        <f t="shared" ref="E16:E19" si="1">D16*C16</f>
        <v>0</v>
      </c>
      <c r="F16" s="319"/>
      <c r="G16" s="319"/>
      <c r="H16" s="319"/>
      <c r="I16" s="319"/>
      <c r="J16" s="319"/>
      <c r="K16" s="319"/>
      <c r="L16" s="319"/>
      <c r="M16" s="319"/>
      <c r="N16" s="184"/>
    </row>
    <row r="17" spans="1:14">
      <c r="A17" s="183">
        <v>2.2999999999999998</v>
      </c>
      <c r="B17" s="122" t="s">
        <v>88</v>
      </c>
      <c r="C17" s="319"/>
      <c r="D17" s="121">
        <v>0.02</v>
      </c>
      <c r="E17" s="321">
        <f t="shared" si="1"/>
        <v>0</v>
      </c>
      <c r="F17" s="319"/>
      <c r="G17" s="319"/>
      <c r="H17" s="319"/>
      <c r="I17" s="319"/>
      <c r="J17" s="319"/>
      <c r="K17" s="319"/>
      <c r="L17" s="319"/>
      <c r="M17" s="319"/>
      <c r="N17" s="184"/>
    </row>
    <row r="18" spans="1:14">
      <c r="A18" s="183">
        <v>2.4</v>
      </c>
      <c r="B18" s="122" t="s">
        <v>89</v>
      </c>
      <c r="C18" s="319"/>
      <c r="D18" s="121">
        <v>0.03</v>
      </c>
      <c r="E18" s="321">
        <f t="shared" si="1"/>
        <v>0</v>
      </c>
      <c r="F18" s="319"/>
      <c r="G18" s="319"/>
      <c r="H18" s="319"/>
      <c r="I18" s="319"/>
      <c r="J18" s="319"/>
      <c r="K18" s="319"/>
      <c r="L18" s="319"/>
      <c r="M18" s="319"/>
      <c r="N18" s="184"/>
    </row>
    <row r="19" spans="1:14">
      <c r="A19" s="183">
        <v>2.5</v>
      </c>
      <c r="B19" s="122" t="s">
        <v>90</v>
      </c>
      <c r="C19" s="319"/>
      <c r="D19" s="121">
        <v>0.04</v>
      </c>
      <c r="E19" s="321">
        <f t="shared" si="1"/>
        <v>0</v>
      </c>
      <c r="F19" s="319"/>
      <c r="G19" s="319"/>
      <c r="H19" s="319"/>
      <c r="I19" s="319"/>
      <c r="J19" s="319"/>
      <c r="K19" s="319"/>
      <c r="L19" s="319"/>
      <c r="M19" s="319"/>
      <c r="N19" s="184"/>
    </row>
    <row r="20" spans="1:14">
      <c r="A20" s="183">
        <v>2.6</v>
      </c>
      <c r="B20" s="122" t="s">
        <v>91</v>
      </c>
      <c r="C20" s="319"/>
      <c r="D20" s="123"/>
      <c r="E20" s="322"/>
      <c r="F20" s="319"/>
      <c r="G20" s="319"/>
      <c r="H20" s="319"/>
      <c r="I20" s="319"/>
      <c r="J20" s="319"/>
      <c r="K20" s="319"/>
      <c r="L20" s="319"/>
      <c r="M20" s="319"/>
      <c r="N20" s="184"/>
    </row>
    <row r="21" spans="1:14" ht="14.4" thickBot="1">
      <c r="A21" s="185">
        <v>3</v>
      </c>
      <c r="B21" s="186" t="s">
        <v>71</v>
      </c>
      <c r="C21" s="320">
        <f>C7+C14</f>
        <v>0</v>
      </c>
      <c r="D21" s="187"/>
      <c r="E21" s="323">
        <f>SUM(E7+E14)</f>
        <v>0</v>
      </c>
      <c r="F21" s="324"/>
      <c r="G21" s="324"/>
      <c r="H21" s="324"/>
      <c r="I21" s="324"/>
      <c r="J21" s="324"/>
      <c r="K21" s="324"/>
      <c r="L21" s="324"/>
      <c r="M21" s="324"/>
      <c r="N21" s="188"/>
    </row>
    <row r="22" spans="1:14">
      <c r="E22" s="325"/>
      <c r="F22" s="325"/>
      <c r="G22" s="325"/>
      <c r="H22" s="325"/>
      <c r="I22" s="325"/>
      <c r="J22" s="325"/>
      <c r="K22" s="325"/>
      <c r="L22" s="325"/>
      <c r="M22" s="325"/>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CICR</vt:lpstr>
      <vt:lpstr>15. CCR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2017-10-26T10:40:05Z</dcterms:modified>
</cp:coreProperties>
</file>