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defaultThemeVersion="124226"/>
  <bookViews>
    <workbookView xWindow="0" yWindow="1992" windowWidth="15576" windowHeight="6936" tabRatio="919" firstSheet="6" activeTab="14"/>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10. CC2" sheetId="69" r:id="rId11"/>
    <sheet name="11. CRWA " sheetId="90" r:id="rId12"/>
    <sheet name="12. CRM" sheetId="64" r:id="rId13"/>
    <sheet name="13. CRME " sheetId="91" r:id="rId14"/>
    <sheet name="14. CICR" sheetId="36" r:id="rId15"/>
    <sheet name="15. CCR " sheetId="92" r:id="rId16"/>
  </sheets>
  <externalReferences>
    <externalReference r:id="rId17"/>
    <externalReference r:id="rId18"/>
    <externalReference r:id="rId19"/>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#REF!</definedName>
    <definedName name="ACC_BALACC" localSheetId="11">#REF!</definedName>
    <definedName name="ACC_BALACC" localSheetId="13">#REF!</definedName>
    <definedName name="ACC_BALACC" localSheetId="15">#REF!</definedName>
    <definedName name="ACC_BALACC" localSheetId="2">#REF!</definedName>
    <definedName name="ACC_BALACC" localSheetId="3">#REF!</definedName>
    <definedName name="ACC_BALACC" localSheetId="5">#REF!</definedName>
    <definedName name="ACC_BALACC" localSheetId="7">#REF!</definedName>
    <definedName name="ACC_BALACC" localSheetId="9">#REF!</definedName>
    <definedName name="ACC_BALACC" localSheetId="0">#REF!</definedName>
    <definedName name="ACC_BALACC">#REF!</definedName>
    <definedName name="ACC_CRS" localSheetId="1">#REF!</definedName>
    <definedName name="ACC_CRS" localSheetId="11">#REF!</definedName>
    <definedName name="ACC_CRS" localSheetId="13">#REF!</definedName>
    <definedName name="ACC_CRS" localSheetId="15">#REF!</definedName>
    <definedName name="ACC_CRS" localSheetId="2">#REF!</definedName>
    <definedName name="ACC_CRS" localSheetId="3">#REF!</definedName>
    <definedName name="ACC_CRS" localSheetId="4">#REF!</definedName>
    <definedName name="ACC_CRS" localSheetId="5">#REF!</definedName>
    <definedName name="ACC_CRS" localSheetId="7">#REF!</definedName>
    <definedName name="ACC_CRS" localSheetId="9">#REF!</definedName>
    <definedName name="ACC_CRS" localSheetId="0">#REF!</definedName>
    <definedName name="ACC_CRS">#REF!</definedName>
    <definedName name="ACC_DBS" localSheetId="1">#REF!</definedName>
    <definedName name="ACC_DBS" localSheetId="11">#REF!</definedName>
    <definedName name="ACC_DBS" localSheetId="13">#REF!</definedName>
    <definedName name="ACC_DBS" localSheetId="15">#REF!</definedName>
    <definedName name="ACC_DBS" localSheetId="2">#REF!</definedName>
    <definedName name="ACC_DBS" localSheetId="3">#REF!</definedName>
    <definedName name="ACC_DBS" localSheetId="4">#REF!</definedName>
    <definedName name="ACC_DBS" localSheetId="5">#REF!</definedName>
    <definedName name="ACC_DBS" localSheetId="7">#REF!</definedName>
    <definedName name="ACC_DBS" localSheetId="9">#REF!</definedName>
    <definedName name="ACC_DBS" localSheetId="0">#REF!</definedName>
    <definedName name="ACC_DBS">#REF!</definedName>
    <definedName name="ACC_ISO" localSheetId="1">#REF!</definedName>
    <definedName name="ACC_ISO" localSheetId="11">#REF!</definedName>
    <definedName name="ACC_ISO" localSheetId="13">#REF!</definedName>
    <definedName name="ACC_ISO" localSheetId="15">#REF!</definedName>
    <definedName name="ACC_ISO" localSheetId="2">#REF!</definedName>
    <definedName name="ACC_ISO" localSheetId="3">#REF!</definedName>
    <definedName name="ACC_ISO" localSheetId="4">#REF!</definedName>
    <definedName name="ACC_ISO" localSheetId="5">#REF!</definedName>
    <definedName name="ACC_ISO" localSheetId="7">#REF!</definedName>
    <definedName name="ACC_ISO" localSheetId="9">#REF!</definedName>
    <definedName name="ACC_ISO" localSheetId="0">#REF!</definedName>
    <definedName name="ACC_ISO">#REF!</definedName>
    <definedName name="ACC_SALDO" localSheetId="1">#REF!</definedName>
    <definedName name="ACC_SALDO" localSheetId="11">#REF!</definedName>
    <definedName name="ACC_SALDO" localSheetId="13">#REF!</definedName>
    <definedName name="ACC_SALDO" localSheetId="15">#REF!</definedName>
    <definedName name="ACC_SALDO" localSheetId="2">#REF!</definedName>
    <definedName name="ACC_SALDO" localSheetId="3">#REF!</definedName>
    <definedName name="ACC_SALDO" localSheetId="4">#REF!</definedName>
    <definedName name="ACC_SALDO" localSheetId="5">#REF!</definedName>
    <definedName name="ACC_SALDO" localSheetId="7">#REF!</definedName>
    <definedName name="ACC_SALDO" localSheetId="9">#REF!</definedName>
    <definedName name="ACC_SALDO" localSheetId="0">#REF!</definedName>
    <definedName name="ACC_SALDO">#REF!</definedName>
    <definedName name="BS_BALACC" localSheetId="1">#REF!</definedName>
    <definedName name="BS_BALACC" localSheetId="11">#REF!</definedName>
    <definedName name="BS_BALACC" localSheetId="13">#REF!</definedName>
    <definedName name="BS_BALACC" localSheetId="15">#REF!</definedName>
    <definedName name="BS_BALACC" localSheetId="2">#REF!</definedName>
    <definedName name="BS_BALACC" localSheetId="3">#REF!</definedName>
    <definedName name="BS_BALACC" localSheetId="4">#REF!</definedName>
    <definedName name="BS_BALACC" localSheetId="5">#REF!</definedName>
    <definedName name="BS_BALACC" localSheetId="7">#REF!</definedName>
    <definedName name="BS_BALACC" localSheetId="9">#REF!</definedName>
    <definedName name="BS_BALACC" localSheetId="0">#REF!</definedName>
    <definedName name="BS_BALACC">#REF!</definedName>
    <definedName name="BS_BALANCE" localSheetId="1">#REF!</definedName>
    <definedName name="BS_BALANCE" localSheetId="11">#REF!</definedName>
    <definedName name="BS_BALANCE" localSheetId="13">#REF!</definedName>
    <definedName name="BS_BALANCE" localSheetId="15">#REF!</definedName>
    <definedName name="BS_BALANCE" localSheetId="2">#REF!</definedName>
    <definedName name="BS_BALANCE" localSheetId="3">#REF!</definedName>
    <definedName name="BS_BALANCE" localSheetId="4">#REF!</definedName>
    <definedName name="BS_BALANCE" localSheetId="5">#REF!</definedName>
    <definedName name="BS_BALANCE" localSheetId="7">#REF!</definedName>
    <definedName name="BS_BALANCE" localSheetId="9">#REF!</definedName>
    <definedName name="BS_BALANCE" localSheetId="0">#REF!</definedName>
    <definedName name="BS_BALANCE">#REF!</definedName>
    <definedName name="BS_CR" localSheetId="1">#REF!</definedName>
    <definedName name="BS_CR" localSheetId="11">#REF!</definedName>
    <definedName name="BS_CR" localSheetId="13">#REF!</definedName>
    <definedName name="BS_CR" localSheetId="15">#REF!</definedName>
    <definedName name="BS_CR" localSheetId="2">#REF!</definedName>
    <definedName name="BS_CR" localSheetId="3">#REF!</definedName>
    <definedName name="BS_CR" localSheetId="4">#REF!</definedName>
    <definedName name="BS_CR" localSheetId="5">#REF!</definedName>
    <definedName name="BS_CR" localSheetId="7">#REF!</definedName>
    <definedName name="BS_CR" localSheetId="9">#REF!</definedName>
    <definedName name="BS_CR" localSheetId="0">#REF!</definedName>
    <definedName name="BS_CR">#REF!</definedName>
    <definedName name="BS_CR_EQU" localSheetId="1">#REF!</definedName>
    <definedName name="BS_CR_EQU" localSheetId="11">#REF!</definedName>
    <definedName name="BS_CR_EQU" localSheetId="13">#REF!</definedName>
    <definedName name="BS_CR_EQU" localSheetId="15">#REF!</definedName>
    <definedName name="BS_CR_EQU" localSheetId="2">#REF!</definedName>
    <definedName name="BS_CR_EQU" localSheetId="3">#REF!</definedName>
    <definedName name="BS_CR_EQU" localSheetId="4">#REF!</definedName>
    <definedName name="BS_CR_EQU" localSheetId="5">#REF!</definedName>
    <definedName name="BS_CR_EQU" localSheetId="7">#REF!</definedName>
    <definedName name="BS_CR_EQU" localSheetId="9">#REF!</definedName>
    <definedName name="BS_CR_EQU" localSheetId="0">#REF!</definedName>
    <definedName name="BS_CR_EQU">#REF!</definedName>
    <definedName name="BS_DB" localSheetId="1">#REF!</definedName>
    <definedName name="BS_DB" localSheetId="11">#REF!</definedName>
    <definedName name="BS_DB" localSheetId="13">#REF!</definedName>
    <definedName name="BS_DB" localSheetId="15">#REF!</definedName>
    <definedName name="BS_DB" localSheetId="2">#REF!</definedName>
    <definedName name="BS_DB" localSheetId="3">#REF!</definedName>
    <definedName name="BS_DB" localSheetId="4">#REF!</definedName>
    <definedName name="BS_DB" localSheetId="5">#REF!</definedName>
    <definedName name="BS_DB" localSheetId="7">#REF!</definedName>
    <definedName name="BS_DB" localSheetId="9">#REF!</definedName>
    <definedName name="BS_DB" localSheetId="0">#REF!</definedName>
    <definedName name="BS_DB">#REF!</definedName>
    <definedName name="BS_DB_EQU" localSheetId="1">#REF!</definedName>
    <definedName name="BS_DB_EQU" localSheetId="11">#REF!</definedName>
    <definedName name="BS_DB_EQU" localSheetId="13">#REF!</definedName>
    <definedName name="BS_DB_EQU" localSheetId="15">#REF!</definedName>
    <definedName name="BS_DB_EQU" localSheetId="2">#REF!</definedName>
    <definedName name="BS_DB_EQU" localSheetId="3">#REF!</definedName>
    <definedName name="BS_DB_EQU" localSheetId="4">#REF!</definedName>
    <definedName name="BS_DB_EQU" localSheetId="5">#REF!</definedName>
    <definedName name="BS_DB_EQU" localSheetId="7">#REF!</definedName>
    <definedName name="BS_DB_EQU" localSheetId="9">#REF!</definedName>
    <definedName name="BS_DB_EQU" localSheetId="0">#REF!</definedName>
    <definedName name="BS_DB_EQU">#REF!</definedName>
    <definedName name="BS_DT" localSheetId="1">#REF!</definedName>
    <definedName name="BS_DT" localSheetId="11">#REF!</definedName>
    <definedName name="BS_DT" localSheetId="13">#REF!</definedName>
    <definedName name="BS_DT" localSheetId="15">#REF!</definedName>
    <definedName name="BS_DT" localSheetId="2">#REF!</definedName>
    <definedName name="BS_DT" localSheetId="3">#REF!</definedName>
    <definedName name="BS_DT" localSheetId="4">#REF!</definedName>
    <definedName name="BS_DT" localSheetId="5">#REF!</definedName>
    <definedName name="BS_DT" localSheetId="7">#REF!</definedName>
    <definedName name="BS_DT" localSheetId="9">#REF!</definedName>
    <definedName name="BS_DT" localSheetId="0">#REF!</definedName>
    <definedName name="BS_DT">#REF!</definedName>
    <definedName name="BS_ISO" localSheetId="1">#REF!</definedName>
    <definedName name="BS_ISO" localSheetId="11">#REF!</definedName>
    <definedName name="BS_ISO" localSheetId="13">#REF!</definedName>
    <definedName name="BS_ISO" localSheetId="15">#REF!</definedName>
    <definedName name="BS_ISO" localSheetId="2">#REF!</definedName>
    <definedName name="BS_ISO" localSheetId="3">#REF!</definedName>
    <definedName name="BS_ISO" localSheetId="4">#REF!</definedName>
    <definedName name="BS_ISO" localSheetId="5">#REF!</definedName>
    <definedName name="BS_ISO" localSheetId="7">#REF!</definedName>
    <definedName name="BS_ISO" localSheetId="9">#REF!</definedName>
    <definedName name="BS_ISO" localSheetId="0">#REF!</definedName>
    <definedName name="BS_ISO">#REF!</definedName>
    <definedName name="CurrentDate" localSheetId="1">#REF!</definedName>
    <definedName name="CurrentDate" localSheetId="11">#REF!</definedName>
    <definedName name="CurrentDate" localSheetId="13">#REF!</definedName>
    <definedName name="CurrentDate" localSheetId="15">#REF!</definedName>
    <definedName name="CurrentDate" localSheetId="2">#REF!</definedName>
    <definedName name="CurrentDate" localSheetId="3">#REF!</definedName>
    <definedName name="CurrentDate" localSheetId="4">#REF!</definedName>
    <definedName name="CurrentDate" localSheetId="5">#REF!</definedName>
    <definedName name="CurrentDate" localSheetId="7">#REF!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workbook>
</file>

<file path=xl/calcChain.xml><?xml version="1.0" encoding="utf-8"?>
<calcChain xmlns="http://schemas.openxmlformats.org/spreadsheetml/2006/main">
  <c r="B2" i="92" l="1"/>
  <c r="B1" i="92"/>
  <c r="B2" i="36"/>
  <c r="B1" i="36"/>
  <c r="B2" i="91"/>
  <c r="B1" i="91"/>
  <c r="B1" i="64"/>
  <c r="B2" i="64" l="1"/>
  <c r="B2" i="69"/>
  <c r="B2" i="90" s="1"/>
  <c r="B1" i="69"/>
  <c r="B1" i="90" s="1"/>
  <c r="N14" i="90"/>
  <c r="C35" i="69"/>
  <c r="C23" i="69"/>
  <c r="C22" i="69"/>
  <c r="C21" i="69"/>
  <c r="C17" i="69"/>
  <c r="C24" i="69" s="1"/>
  <c r="C16" i="69"/>
  <c r="C15" i="69"/>
  <c r="C14" i="69"/>
  <c r="C43" i="69"/>
  <c r="C47" i="89"/>
  <c r="C43" i="89"/>
  <c r="C52" i="89" s="1"/>
  <c r="C41" i="89"/>
  <c r="C35" i="89"/>
  <c r="C31" i="89"/>
  <c r="C30" i="89"/>
  <c r="C28" i="89"/>
  <c r="C12" i="89"/>
  <c r="C6" i="89"/>
  <c r="B2" i="89"/>
  <c r="B1" i="89"/>
  <c r="B2" i="73"/>
  <c r="B1" i="73"/>
  <c r="E20" i="88"/>
  <c r="E18" i="88"/>
  <c r="E17" i="88"/>
  <c r="E16" i="88"/>
  <c r="E15" i="88"/>
  <c r="E14" i="88"/>
  <c r="E13" i="88"/>
  <c r="E12" i="88"/>
  <c r="E11" i="88"/>
  <c r="E10" i="88"/>
  <c r="E9" i="88"/>
  <c r="E8" i="88"/>
  <c r="D19" i="88"/>
  <c r="E19" i="88" s="1"/>
  <c r="B2" i="88"/>
  <c r="B1" i="88"/>
  <c r="B2" i="52"/>
  <c r="B1" i="52"/>
  <c r="B2" i="86"/>
  <c r="B1" i="86"/>
  <c r="B2" i="75"/>
  <c r="B1" i="75"/>
  <c r="B2" i="85"/>
  <c r="B1" i="85"/>
  <c r="B2" i="83"/>
  <c r="B1" i="83"/>
  <c r="D14" i="86"/>
  <c r="C14" i="86"/>
  <c r="D6" i="86"/>
  <c r="C6" i="86"/>
  <c r="H53" i="75"/>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H66" i="85"/>
  <c r="E66" i="85"/>
  <c r="H64" i="85"/>
  <c r="E64" i="85"/>
  <c r="G61" i="85"/>
  <c r="H61" i="85" s="1"/>
  <c r="F61" i="85"/>
  <c r="D61" i="85"/>
  <c r="C61" i="85"/>
  <c r="E61" i="85" s="1"/>
  <c r="H60" i="85"/>
  <c r="E60" i="85"/>
  <c r="H59" i="85"/>
  <c r="E59" i="85"/>
  <c r="H58" i="85"/>
  <c r="E58" i="85"/>
  <c r="G53" i="85"/>
  <c r="F53" i="85"/>
  <c r="H53" i="85" s="1"/>
  <c r="D53" i="85"/>
  <c r="C53" i="85"/>
  <c r="E53" i="85" s="1"/>
  <c r="H52" i="85"/>
  <c r="E52" i="85"/>
  <c r="H51" i="85"/>
  <c r="E51" i="85"/>
  <c r="H50" i="85"/>
  <c r="E50" i="85"/>
  <c r="H49" i="85"/>
  <c r="E49" i="85"/>
  <c r="H48" i="85"/>
  <c r="E48" i="85"/>
  <c r="H47" i="85"/>
  <c r="E47" i="85"/>
  <c r="H44" i="85"/>
  <c r="E44" i="85"/>
  <c r="H43" i="85"/>
  <c r="E43" i="85"/>
  <c r="H42" i="85"/>
  <c r="E42" i="85"/>
  <c r="H41" i="85"/>
  <c r="E41" i="85"/>
  <c r="H40" i="85"/>
  <c r="E40" i="85"/>
  <c r="H39" i="85"/>
  <c r="E39" i="85"/>
  <c r="H38" i="85"/>
  <c r="E38" i="85"/>
  <c r="H37" i="85"/>
  <c r="E37" i="85"/>
  <c r="H36" i="85"/>
  <c r="E36" i="85"/>
  <c r="H35" i="85"/>
  <c r="E35" i="85"/>
  <c r="G34" i="85"/>
  <c r="G45" i="85" s="1"/>
  <c r="G54" i="85" s="1"/>
  <c r="F34" i="85"/>
  <c r="F45" i="85" s="1"/>
  <c r="D34" i="85"/>
  <c r="D45" i="85" s="1"/>
  <c r="D54" i="85" s="1"/>
  <c r="C34" i="85"/>
  <c r="C45" i="85" s="1"/>
  <c r="G30" i="85"/>
  <c r="F30" i="85"/>
  <c r="H30" i="85" s="1"/>
  <c r="D30" i="85"/>
  <c r="C30" i="85"/>
  <c r="E30" i="85" s="1"/>
  <c r="H29" i="85"/>
  <c r="E29" i="85"/>
  <c r="H28" i="85"/>
  <c r="E28" i="85"/>
  <c r="H27" i="85"/>
  <c r="E27" i="85"/>
  <c r="H26" i="85"/>
  <c r="E26" i="85"/>
  <c r="H25" i="85"/>
  <c r="E25" i="85"/>
  <c r="H24" i="85"/>
  <c r="E24" i="85"/>
  <c r="H21" i="85"/>
  <c r="E21" i="85"/>
  <c r="H20" i="85"/>
  <c r="E20" i="85"/>
  <c r="H19" i="85"/>
  <c r="E19" i="85"/>
  <c r="H18" i="85"/>
  <c r="E18" i="85"/>
  <c r="H17" i="85"/>
  <c r="E17" i="85"/>
  <c r="H16" i="85"/>
  <c r="E16" i="85"/>
  <c r="H15" i="85"/>
  <c r="E15" i="85"/>
  <c r="H14" i="85"/>
  <c r="E14" i="85"/>
  <c r="H13" i="85"/>
  <c r="E13" i="85"/>
  <c r="H12" i="85"/>
  <c r="E12" i="85"/>
  <c r="H11" i="85"/>
  <c r="E11" i="85"/>
  <c r="H10" i="85"/>
  <c r="E10" i="85"/>
  <c r="G9" i="85"/>
  <c r="G22" i="85" s="1"/>
  <c r="G31" i="85" s="1"/>
  <c r="G56" i="85" s="1"/>
  <c r="G63" i="85" s="1"/>
  <c r="G65" i="85" s="1"/>
  <c r="G67" i="85" s="1"/>
  <c r="F9" i="85"/>
  <c r="F22" i="85" s="1"/>
  <c r="D9" i="85"/>
  <c r="D22" i="85" s="1"/>
  <c r="D31" i="85" s="1"/>
  <c r="D56" i="85" s="1"/>
  <c r="D63" i="85" s="1"/>
  <c r="D65" i="85" s="1"/>
  <c r="D67" i="85" s="1"/>
  <c r="C9" i="85"/>
  <c r="C22" i="85" s="1"/>
  <c r="H8" i="85"/>
  <c r="E8" i="85"/>
  <c r="H40" i="83"/>
  <c r="E40" i="83"/>
  <c r="H39" i="83"/>
  <c r="E39" i="83"/>
  <c r="H38" i="83"/>
  <c r="E38" i="83"/>
  <c r="H37" i="83"/>
  <c r="E37" i="83"/>
  <c r="H36" i="83"/>
  <c r="E36" i="83"/>
  <c r="H35" i="83"/>
  <c r="E35" i="83"/>
  <c r="H34" i="83"/>
  <c r="E34" i="83"/>
  <c r="H33" i="83"/>
  <c r="E33" i="83"/>
  <c r="G31" i="83"/>
  <c r="G41" i="83" s="1"/>
  <c r="F31" i="83"/>
  <c r="F41" i="83" s="1"/>
  <c r="H41" i="83" s="1"/>
  <c r="D31" i="83"/>
  <c r="D41" i="83" s="1"/>
  <c r="C31" i="83"/>
  <c r="C41" i="83" s="1"/>
  <c r="E41" i="83" s="1"/>
  <c r="H30" i="83"/>
  <c r="E30" i="83"/>
  <c r="H29" i="83"/>
  <c r="E29" i="83"/>
  <c r="H28" i="83"/>
  <c r="E28" i="83"/>
  <c r="H27" i="83"/>
  <c r="E27" i="83"/>
  <c r="H26" i="83"/>
  <c r="E26" i="83"/>
  <c r="H25" i="83"/>
  <c r="E25" i="83"/>
  <c r="H24" i="83"/>
  <c r="E24" i="83"/>
  <c r="H23" i="83"/>
  <c r="E23" i="83"/>
  <c r="H22" i="83"/>
  <c r="E22" i="83"/>
  <c r="H19" i="83"/>
  <c r="E19" i="83"/>
  <c r="H18" i="83"/>
  <c r="E18" i="83"/>
  <c r="H17" i="83"/>
  <c r="E17" i="83"/>
  <c r="H16" i="83"/>
  <c r="E16" i="83"/>
  <c r="H15" i="83"/>
  <c r="E15" i="83"/>
  <c r="G14" i="83"/>
  <c r="G20" i="83" s="1"/>
  <c r="F14" i="83"/>
  <c r="F20" i="83" s="1"/>
  <c r="H20" i="83" s="1"/>
  <c r="D14" i="83"/>
  <c r="D20" i="83" s="1"/>
  <c r="C14" i="83"/>
  <c r="E14" i="83" s="1"/>
  <c r="H13" i="83"/>
  <c r="E13" i="83"/>
  <c r="H12" i="83"/>
  <c r="E12" i="83"/>
  <c r="H11" i="83"/>
  <c r="E11" i="83"/>
  <c r="H10" i="83"/>
  <c r="E10" i="83"/>
  <c r="H9" i="83"/>
  <c r="E9" i="83"/>
  <c r="H8" i="83"/>
  <c r="E8" i="83"/>
  <c r="H7" i="83"/>
  <c r="E7" i="83"/>
  <c r="B1" i="84"/>
  <c r="H22" i="85" l="1"/>
  <c r="F31" i="85"/>
  <c r="C31" i="85"/>
  <c r="E22" i="85"/>
  <c r="E45" i="85"/>
  <c r="C54" i="85"/>
  <c r="E54" i="85" s="1"/>
  <c r="H45" i="85"/>
  <c r="F54" i="85"/>
  <c r="H54" i="85" s="1"/>
  <c r="H9" i="85"/>
  <c r="H34" i="85"/>
  <c r="E9" i="85"/>
  <c r="E34" i="85"/>
  <c r="H14" i="83"/>
  <c r="H31" i="83"/>
  <c r="C20" i="83"/>
  <c r="E20" i="83" s="1"/>
  <c r="E31" i="83"/>
  <c r="C56" i="85" l="1"/>
  <c r="E31" i="85"/>
  <c r="F56" i="85"/>
  <c r="H31" i="85"/>
  <c r="F63" i="85" l="1"/>
  <c r="H56" i="85"/>
  <c r="C63" i="85"/>
  <c r="E56" i="85"/>
  <c r="E63" i="85" l="1"/>
  <c r="C65" i="85"/>
  <c r="H63" i="85"/>
  <c r="F65" i="85"/>
  <c r="H65" i="85" l="1"/>
  <c r="F67" i="85"/>
  <c r="H67" i="85" s="1"/>
  <c r="E65" i="85"/>
  <c r="C67" i="85"/>
  <c r="E67" i="85" s="1"/>
  <c r="S21" i="90" l="1"/>
  <c r="S20" i="90"/>
  <c r="S19" i="90"/>
  <c r="S18" i="90"/>
  <c r="S17" i="90"/>
  <c r="S16" i="90"/>
  <c r="S15" i="90"/>
  <c r="S14" i="90"/>
  <c r="S13" i="90"/>
  <c r="S12" i="90"/>
  <c r="S11" i="90"/>
  <c r="S10" i="90"/>
  <c r="S9" i="90"/>
  <c r="S8" i="90"/>
  <c r="C21" i="88" l="1"/>
  <c r="T21" i="64" l="1"/>
  <c r="U21" i="64"/>
  <c r="S21" i="64"/>
  <c r="C21" i="64"/>
  <c r="G22" i="91"/>
  <c r="F22" i="91"/>
  <c r="E22" i="91"/>
  <c r="D22" i="91"/>
  <c r="C22" i="91"/>
  <c r="H21" i="91"/>
  <c r="H20" i="91"/>
  <c r="H19" i="91"/>
  <c r="H18" i="91"/>
  <c r="H17" i="91"/>
  <c r="H16" i="91"/>
  <c r="H15" i="91"/>
  <c r="H14" i="91"/>
  <c r="H13" i="91"/>
  <c r="H12" i="91"/>
  <c r="H11" i="91"/>
  <c r="H10" i="91"/>
  <c r="H9" i="91"/>
  <c r="H8" i="91"/>
  <c r="H22" i="91" s="1"/>
  <c r="K22" i="90" l="1"/>
  <c r="L22" i="90"/>
  <c r="M22" i="90"/>
  <c r="N22" i="90"/>
  <c r="O22" i="90"/>
  <c r="P22" i="90"/>
  <c r="Q22" i="90"/>
  <c r="R22" i="90"/>
  <c r="S22" i="90"/>
  <c r="D15" i="36"/>
  <c r="E12" i="92" l="1"/>
  <c r="D21" i="88"/>
  <c r="E21" i="88"/>
  <c r="G10" i="88"/>
  <c r="C22" i="90" l="1"/>
  <c r="G8" i="88"/>
  <c r="F21" i="88"/>
  <c r="C14" i="92" l="1"/>
  <c r="C7" i="92"/>
  <c r="E8" i="92"/>
  <c r="E9" i="92" l="1"/>
  <c r="E10" i="92"/>
  <c r="E11" i="92"/>
  <c r="C21" i="92"/>
  <c r="E15" i="92"/>
  <c r="E16" i="92"/>
  <c r="E17" i="92"/>
  <c r="E18" i="92"/>
  <c r="E19" i="92"/>
  <c r="D22" i="90"/>
  <c r="E22" i="90"/>
  <c r="F22" i="90"/>
  <c r="G22" i="90"/>
  <c r="H22" i="90"/>
  <c r="I22" i="90"/>
  <c r="J22" i="90"/>
  <c r="G9" i="88"/>
  <c r="G11" i="88"/>
  <c r="G12" i="88"/>
  <c r="G13" i="88"/>
  <c r="G14" i="88"/>
  <c r="G15" i="88"/>
  <c r="G16" i="88"/>
  <c r="G17" i="88"/>
  <c r="G18" i="88"/>
  <c r="G19" i="88"/>
  <c r="G20" i="88"/>
  <c r="E14" i="92" l="1"/>
  <c r="E7" i="92"/>
  <c r="E21" i="92" s="1"/>
  <c r="G21" i="88"/>
  <c r="C5" i="73" s="1"/>
  <c r="C8" i="73" s="1"/>
  <c r="C13" i="73" s="1"/>
  <c r="D21" i="64" l="1"/>
  <c r="E21" i="64"/>
  <c r="F21" i="64"/>
  <c r="G21" i="64"/>
  <c r="H21" i="64"/>
  <c r="I21" i="64"/>
  <c r="J21" i="64"/>
  <c r="K21" i="64"/>
  <c r="L21" i="64"/>
  <c r="M21" i="64"/>
  <c r="N21" i="64"/>
  <c r="O21" i="64"/>
  <c r="P21" i="64"/>
  <c r="Q21" i="64"/>
  <c r="R21" i="64"/>
  <c r="C15" i="36" l="1"/>
  <c r="V8" i="64"/>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<sst xmlns="http://schemas.openxmlformats.org/spreadsheetml/2006/main" count="629" uniqueCount="432">
  <si>
    <t>a</t>
  </si>
  <si>
    <t>b</t>
  </si>
  <si>
    <t>c</t>
  </si>
  <si>
    <t>d</t>
  </si>
  <si>
    <t>e</t>
  </si>
  <si>
    <t xml:space="preserve"> </t>
  </si>
  <si>
    <t>f</t>
  </si>
  <si>
    <t>N</t>
  </si>
  <si>
    <t xml:space="preserve">   </t>
  </si>
  <si>
    <t>g</t>
  </si>
  <si>
    <t>h</t>
  </si>
  <si>
    <t>i</t>
  </si>
  <si>
    <t>j</t>
  </si>
  <si>
    <t>k</t>
  </si>
  <si>
    <t>l</t>
  </si>
  <si>
    <t>1.1.1</t>
  </si>
  <si>
    <t>e = c + d</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</si>
  <si>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</si>
  <si>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</si>
  <si>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</si>
  <si>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</si>
  <si>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</si>
  <si>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</si>
  <si>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</si>
  <si>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</si>
  <si>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</si>
  <si>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</si>
  <si>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</si>
  <si>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</si>
  <si>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</si>
  <si>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Currency induced credit risk (CICR)</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</si>
  <si>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</si>
  <si>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</si>
  <si>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</si>
  <si>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</si>
  <si>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</si>
  <si>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</si>
  <si>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</si>
  <si>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</si>
  <si>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</si>
  <si>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</si>
  <si>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</si>
  <si>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</si>
  <si>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</si>
  <si>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</si>
  <si>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</si>
  <si>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</si>
  <si>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</si>
  <si>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</si>
  <si>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</si>
  <si>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</si>
  <si>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</si>
  <si>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</si>
  <si>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</si>
  <si>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</si>
  <si>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</si>
  <si>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</si>
  <si>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</si>
  <si>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</si>
  <si>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</si>
  <si>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</si>
  <si>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</si>
  <si>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</si>
  <si>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</si>
  <si>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</si>
  <si>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</si>
  <si>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</si>
  <si>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</si>
  <si>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</si>
  <si>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</si>
  <si>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</si>
  <si>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</si>
  <si>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</si>
  <si>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</si>
  <si>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</si>
  <si>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</si>
  <si>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</si>
  <si>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</si>
  <si>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</si>
  <si>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</si>
  <si>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</si>
  <si>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</si>
  <si>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</si>
  <si>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</si>
  <si>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</si>
  <si>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</si>
  <si>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</si>
  <si>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</si>
  <si>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</si>
  <si>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</si>
  <si>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Table 14</t>
  </si>
  <si>
    <t>Effect of other adjustments</t>
  </si>
  <si>
    <t>Effect of provisioning rules used for capital adequacy purposes</t>
  </si>
  <si>
    <t>Of which above 10% equity holdings in financial institutions</t>
  </si>
  <si>
    <t>Of which significant investments subject to limited recognition</t>
  </si>
  <si>
    <t>Of which intangible assets</t>
  </si>
  <si>
    <t>Of which tier II capital qualifying instruments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</si>
  <si>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</si>
  <si>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</si>
  <si>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</si>
  <si>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</si>
  <si>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</si>
  <si>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</si>
  <si>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</si>
  <si>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</si>
  <si>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</si>
  <si>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</si>
  <si>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</si>
  <si>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</si>
  <si>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</si>
  <si>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</si>
  <si>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</si>
  <si>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</si>
  <si>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</si>
  <si>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</si>
  <si>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</si>
  <si>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</si>
  <si>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</si>
  <si>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</si>
  <si>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</si>
  <si>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</si>
  <si>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</si>
  <si>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</si>
  <si>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</si>
  <si>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</si>
  <si>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</si>
  <si>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</si>
  <si>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Risk Exposure</t>
  </si>
  <si>
    <t>Bank</t>
  </si>
  <si>
    <t>Date</t>
  </si>
  <si>
    <t>Claims in the form of collective investment undertakings</t>
  </si>
  <si>
    <t>Claims in the form of collective investment undertakings (‘CIU’)*</t>
  </si>
  <si>
    <t>Currency induced credit risk</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</si>
  <si>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</si>
  <si>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</si>
  <si>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</si>
  <si>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</si>
  <si>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</si>
  <si>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</si>
  <si>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</si>
  <si>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</si>
  <si>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</si>
  <si>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</si>
  <si>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</si>
  <si>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</si>
  <si>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</si>
  <si>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</si>
  <si>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Total regulatory capital ratio ( ≥ 9.6 %)</t>
  </si>
  <si>
    <t>Common equity Tier 1 ratio ( ≥ 6.4 %)</t>
  </si>
  <si>
    <t>Total regulatory capital ratio ( ≥ 10.5 %)</t>
  </si>
  <si>
    <t xml:space="preserve">Tier 1 ratio ( ≥ 8.5 %) </t>
  </si>
  <si>
    <t>Based on Basel III framework</t>
  </si>
  <si>
    <t>Capital ratios as a percentage of RWA</t>
  </si>
  <si>
    <t>Risk-weighted assets (amounts, GEL)</t>
  </si>
  <si>
    <t>Total regulatory capital</t>
  </si>
  <si>
    <t>Tier 1</t>
  </si>
  <si>
    <t>Common Equity Tier 1 (CET1)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</si>
  <si>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</si>
  <si>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</si>
  <si>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</si>
  <si>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</si>
  <si>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</si>
  <si>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</si>
  <si>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</si>
  <si>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</si>
  <si>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</si>
  <si>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</si>
  <si>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</si>
  <si>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</si>
  <si>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</si>
  <si>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</si>
  <si>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</si>
  <si>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</si>
  <si>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</si>
  <si>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</si>
  <si>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</si>
  <si>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</si>
  <si>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</si>
  <si>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</si>
  <si>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</si>
  <si>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</si>
  <si>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</si>
  <si>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</si>
  <si>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</si>
  <si>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</si>
  <si>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</si>
  <si>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</si>
  <si>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</si>
  <si>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</si>
  <si>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</si>
  <si>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</si>
  <si>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</si>
  <si>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</si>
  <si>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</si>
  <si>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</si>
  <si>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</si>
  <si>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</si>
  <si>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</si>
  <si>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</si>
  <si>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</si>
  <si>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</si>
  <si>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</si>
  <si>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</si>
  <si>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</si>
  <si>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</si>
  <si>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</si>
  <si>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</si>
  <si>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</si>
  <si>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</si>
  <si>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</si>
  <si>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</si>
  <si>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</si>
  <si>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</si>
  <si>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</si>
  <si>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</si>
  <si>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</si>
  <si>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</si>
  <si>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Balance sheet items</t>
  </si>
  <si>
    <t>Table 5</t>
  </si>
  <si>
    <t>Other Real Estate Owned &amp; Repossessed Assets</t>
  </si>
  <si>
    <t>Subject to Currency Induced Credit Risk Framework</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</si>
  <si>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</si>
  <si>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</si>
  <si>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</si>
  <si>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</si>
  <si>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</si>
  <si>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</si>
  <si>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</si>
  <si>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</si>
  <si>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</si>
  <si>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</si>
  <si>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</si>
  <si>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</si>
  <si>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</si>
  <si>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</si>
  <si>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</si>
  <si>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</si>
  <si>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</si>
  <si>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</si>
  <si>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</si>
  <si>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</si>
  <si>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</si>
  <si>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</si>
  <si>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</si>
  <si>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</si>
  <si>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</si>
  <si>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</si>
  <si>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</si>
  <si>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</si>
  <si>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</si>
  <si>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</si>
  <si>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</si>
  <si>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</si>
  <si>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</si>
  <si>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</si>
  <si>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</si>
  <si>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</si>
  <si>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</si>
  <si>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</si>
  <si>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</si>
  <si>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</si>
  <si>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</si>
  <si>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</si>
  <si>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</si>
  <si>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</si>
  <si>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</si>
  <si>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</si>
  <si>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</si>
  <si>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</si>
  <si>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</si>
  <si>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</si>
  <si>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</si>
  <si>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</si>
  <si>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</si>
  <si>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</si>
  <si>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</si>
  <si>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</si>
  <si>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</si>
  <si>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</si>
  <si>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</si>
  <si>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</si>
  <si>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</si>
  <si>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</si>
  <si>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</si>
  <si>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</si>
  <si>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</si>
  <si>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</si>
  <si>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Risk-weighted assets (RWA) (Based on Basel III framework)</t>
  </si>
  <si>
    <t>Risk-weighted assets (RWA) (Based on Basel I frameworks)</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</si>
  <si>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</si>
  <si>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</si>
  <si>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</si>
  <si>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</si>
  <si>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</si>
  <si>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Common equity Tier 1 ratio ( ≥ 7.0 %)</t>
  </si>
  <si>
    <t>Based on Basel I framework</t>
  </si>
  <si>
    <t xml:space="preserve">Return on Average Assets (ROAA) </t>
  </si>
  <si>
    <t xml:space="preserve">Return on Average Equity (ROAE) </t>
  </si>
  <si>
    <t>Total Non-Interest Income</t>
  </si>
  <si>
    <t>Total Non-Interest Expenses</t>
  </si>
  <si>
    <t>Net Non-Interest Income</t>
  </si>
  <si>
    <t>Other claims</t>
  </si>
  <si>
    <t>Counterparty Credit Risk Weighted Exposures</t>
  </si>
  <si>
    <t>Currency induced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</si>
  <si>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</si>
  <si>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</si>
  <si>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</si>
  <si>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</si>
  <si>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</si>
  <si>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</si>
  <si>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</si>
  <si>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</si>
  <si>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</si>
  <si>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</si>
  <si>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</si>
  <si>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</si>
  <si>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</si>
  <si>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</si>
  <si>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</si>
  <si>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</si>
  <si>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</si>
  <si>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</si>
  <si>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</si>
  <si>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</si>
  <si>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</si>
  <si>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</si>
  <si>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</si>
  <si>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</si>
  <si>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</si>
  <si>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</si>
  <si>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 xml:space="preserve">Unhedged claims (Claims where the source of repayment is denominated in the different currency from the exposure's currency) </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</si>
  <si>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</si>
  <si>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</si>
  <si>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</si>
  <si>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</si>
  <si>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</si>
  <si>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</si>
  <si>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</si>
  <si>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</si>
  <si>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</si>
  <si>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</si>
  <si>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</si>
  <si>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</si>
  <si>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</si>
  <si>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</si>
  <si>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</si>
  <si>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</si>
  <si>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</si>
  <si>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</si>
  <si>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</si>
  <si>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</si>
  <si>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</si>
  <si>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</si>
  <si>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</si>
  <si>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</si>
  <si>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</si>
  <si>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</si>
  <si>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</si>
  <si>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</si>
  <si>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</si>
  <si>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</si>
  <si>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</si>
  <si>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</si>
  <si>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</si>
  <si>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</si>
  <si>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</si>
  <si>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</si>
  <si>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</si>
  <si>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</si>
  <si>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</si>
  <si>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</si>
  <si>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</si>
  <si>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</si>
  <si>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</si>
  <si>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</si>
  <si>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</si>
  <si>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</si>
  <si>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</si>
  <si>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</si>
  <si>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</si>
  <si>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</si>
  <si>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</si>
  <si>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</si>
  <si>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</si>
  <si>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</si>
  <si>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</si>
  <si>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</si>
  <si>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</si>
  <si>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</si>
  <si>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</si>
  <si>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</si>
  <si>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</si>
  <si>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</si>
  <si>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</si>
  <si>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</si>
  <si>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</si>
  <si>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</si>
  <si>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</si>
  <si>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</si>
  <si>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</si>
  <si>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</si>
  <si>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</si>
  <si>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NN of the President of the National Bank of Georgia on “Disclosure requirements for commercial banks within Pillar 3” and other relevant decrees and regulations of NBG. </t>
  </si>
  <si>
    <t>Contingent Liabilities and Commitments</t>
  </si>
  <si>
    <t>Credit Risk Weighted Exposures 
(On-balance items and off-balance items after credit conversion factor)</t>
  </si>
  <si>
    <t>Standardized approach - Effect of credit risk mitigation</t>
  </si>
  <si>
    <t>JSC Silk Road Bank</t>
  </si>
  <si>
    <t>V.Kenkishvili</t>
  </si>
  <si>
    <t>www.silkroadbank.ge</t>
  </si>
  <si>
    <t>A.Dzneladze</t>
  </si>
  <si>
    <t>06/30/2017</t>
  </si>
  <si>
    <t>2Q 2017</t>
  </si>
  <si>
    <t>1Q 2017</t>
  </si>
  <si>
    <t>4Q 2016</t>
  </si>
  <si>
    <t>3Q 2016</t>
  </si>
  <si>
    <t>2Q 2016</t>
  </si>
  <si>
    <t>Vasil Kenkishvili</t>
  </si>
  <si>
    <t>David Franz Borger, Germany</t>
  </si>
  <si>
    <t>Giorgi Marri</t>
  </si>
  <si>
    <t>Mamuka Shurgaia</t>
  </si>
  <si>
    <t>Alexander Dzneladze</t>
  </si>
  <si>
    <t>Natia Merabishvili</t>
  </si>
  <si>
    <t xml:space="preserve">JSC Silk Road Financial Group </t>
  </si>
  <si>
    <t xml:space="preserve">Uranus Holdings (Malta) Limited - (C67480) </t>
  </si>
  <si>
    <t xml:space="preserve">Giorgi Ramishvili </t>
  </si>
  <si>
    <t xml:space="preserve">Alexi Topuria </t>
  </si>
  <si>
    <t xml:space="preserve">David Franz Borger, Germany </t>
  </si>
  <si>
    <t>of wich General Loan loss Reserves</t>
  </si>
  <si>
    <t>table 9 (Capital), N39</t>
  </si>
  <si>
    <t>table 9 (Capital), N2</t>
  </si>
  <si>
    <t>table 9 (Capital), N6</t>
  </si>
  <si>
    <t>table 9 (Capital), N5</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</si>
</sst>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18">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9"/>
      <name val="Arial"/>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sz val="10"/>
      <name val="Calibri"/>
      <family val="2"/>
      <charset val="204"/>
      <scheme val="minor"/>
    </font>
    <font>
      <b/>
      <sz val="10"/>
      <name val="Calibri"/>
      <family val="2"/>
      <charset val="204"/>
      <scheme val="minor"/>
    </font>
    <font>
      <sz val="10"/>
      <color theme="1"/>
      <name val="Times New Roman"/>
      <family val="1"/>
    </font>
    <font>
      <sz val="12"/>
      <color indexed="8"/>
      <name val="Sylfaen"/>
      <family val="1"/>
    </font>
    <font>
      <sz val="10"/>
      <name val="Times New Roman"/>
      <family val="1"/>
    </font>
    <font>
      <sz val="10"/>
      <color theme="1"/>
      <name val="Sylfaen"/>
      <family val="1"/>
    </font>
    <font>
      <i/>
      <sz val="10"/>
      <color theme="1"/>
      <name val="Sylfaen"/>
      <family val="1"/>
    </font>
    <font>
      <sz val="10"/>
      <name val="Arial"/>
      <family val="2"/>
    </font>
    <font>
      <sz val="10"/>
      <color theme="1"/>
      <name val="Arial"/>
      <family val="2"/>
    </font>
    <font>
      <sz val="11"/>
      <color theme="1"/>
      <name val="Arial"/>
      <family val="2"/>
    </font>
    <font>
      <b/>
      <sz val="10"/>
      <color theme="1"/>
      <name val="Arial"/>
      <family val="2"/>
    </font>
    <font>
      <sz val="10"/>
      <name val="Calibri"/>
      <family val="2"/>
      <scheme val="minor"/>
    </font>
    <font>
      <sz val="10"/>
      <color theme="1"/>
      <name val="Calibri"/>
      <family val="2"/>
      <scheme val="minor"/>
    </font>
    <font>
      <b/>
      <sz val="10"/>
      <name val="Arial"/>
      <family val="2"/>
    </font>
    <font>
      <b/>
      <sz val="10"/>
      <name val="Calibri"/>
      <family val="2"/>
      <scheme val="minor"/>
    </font>
    <font>
      <b/>
      <i/>
      <sz val="10"/>
      <name val="Arial"/>
      <family val="2"/>
    </font>
    <font>
      <sz val="10"/>
      <name val="Sylfaen"/>
      <family val="1"/>
    </font>
    <font>
      <sz val="10"/>
      <color rgb="FF333333"/>
      <name val="Sylfaen"/>
      <family val="1"/>
    </font>
  </fonts>
  <fills count="7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s>
  <borders count="8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s>
  <cellStyleXfs count="2096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2" applyNumberFormat="0" applyAlignment="0" applyProtection="0"/>
    <xf numFmtId="0" fontId="22" fillId="9" borderId="36"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168" fontId="23"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168" fontId="23"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169" fontId="23"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2" fillId="9" borderId="36"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2" fillId="9" borderId="36"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2" fillId="9" borderId="36"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2" fillId="9" borderId="36"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2" fillId="9" borderId="36"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2" fillId="9" borderId="36"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2" fillId="9" borderId="36"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0" fontId="21" fillId="64" borderId="42" applyNumberFormat="0" applyAlignment="0" applyProtection="0"/>
    <xf numFmtId="168" fontId="23" fillId="64" borderId="42" applyNumberFormat="0" applyAlignment="0" applyProtection="0"/>
    <xf numFmtId="169" fontId="23" fillId="64" borderId="42" applyNumberFormat="0" applyAlignment="0" applyProtection="0"/>
    <xf numFmtId="168" fontId="23" fillId="64" borderId="42" applyNumberFormat="0" applyAlignment="0" applyProtection="0"/>
    <xf numFmtId="168" fontId="23" fillId="64" borderId="42" applyNumberFormat="0" applyAlignment="0" applyProtection="0"/>
    <xf numFmtId="169" fontId="23" fillId="64" borderId="42" applyNumberFormat="0" applyAlignment="0" applyProtection="0"/>
    <xf numFmtId="168" fontId="23" fillId="64" borderId="42" applyNumberFormat="0" applyAlignment="0" applyProtection="0"/>
    <xf numFmtId="168" fontId="23" fillId="64" borderId="42" applyNumberFormat="0" applyAlignment="0" applyProtection="0"/>
    <xf numFmtId="169" fontId="23" fillId="64" borderId="42" applyNumberFormat="0" applyAlignment="0" applyProtection="0"/>
    <xf numFmtId="168" fontId="23" fillId="64" borderId="42" applyNumberFormat="0" applyAlignment="0" applyProtection="0"/>
    <xf numFmtId="168" fontId="23" fillId="64" borderId="42" applyNumberFormat="0" applyAlignment="0" applyProtection="0"/>
    <xf numFmtId="169" fontId="23" fillId="64" borderId="42" applyNumberFormat="0" applyAlignment="0" applyProtection="0"/>
    <xf numFmtId="168" fontId="23" fillId="64" borderId="42" applyNumberFormat="0" applyAlignment="0" applyProtection="0"/>
    <xf numFmtId="0" fontId="21" fillId="64" borderId="42" applyNumberFormat="0" applyAlignment="0" applyProtection="0"/>
    <xf numFmtId="0" fontId="24" fillId="65" borderId="43" applyNumberFormat="0" applyAlignment="0" applyProtection="0"/>
    <xf numFmtId="0" fontId="25" fillId="10" borderId="39" applyNumberFormat="0" applyAlignment="0" applyProtection="0"/>
    <xf numFmtId="168"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0" fontId="24"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0" fontId="25" fillId="10" borderId="39"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169" fontId="26" fillId="65" borderId="43" applyNumberFormat="0" applyAlignment="0" applyProtection="0"/>
    <xf numFmtId="168" fontId="26" fillId="65" borderId="43" applyNumberFormat="0" applyAlignment="0" applyProtection="0"/>
    <xf numFmtId="0" fontId="24" fillId="65" borderId="4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4">
      <alignment vertical="center"/>
    </xf>
    <xf numFmtId="38" fontId="9" fillId="0" borderId="44">
      <alignment vertical="center"/>
    </xf>
    <xf numFmtId="38" fontId="9" fillId="0" borderId="44">
      <alignment vertical="center"/>
    </xf>
    <xf numFmtId="38" fontId="9" fillId="0" borderId="44">
      <alignment vertical="center"/>
    </xf>
    <xf numFmtId="38" fontId="9" fillId="0" borderId="44">
      <alignment vertical="center"/>
    </xf>
    <xf numFmtId="38" fontId="9" fillId="0" borderId="44">
      <alignment vertical="center"/>
    </xf>
    <xf numFmtId="38" fontId="9" fillId="0" borderId="44">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5" applyNumberFormat="0" applyFill="0" applyAlignment="0" applyProtection="0"/>
    <xf numFmtId="169" fontId="38" fillId="0" borderId="45" applyNumberFormat="0" applyFill="0" applyAlignment="0" applyProtection="0"/>
    <xf numFmtId="0" fontId="38" fillId="0" borderId="45" applyNumberFormat="0" applyFill="0" applyAlignment="0" applyProtection="0"/>
    <xf numFmtId="168" fontId="38" fillId="0" borderId="45" applyNumberFormat="0" applyFill="0" applyAlignment="0" applyProtection="0"/>
    <xf numFmtId="168" fontId="38" fillId="0" borderId="45" applyNumberFormat="0" applyFill="0" applyAlignment="0" applyProtection="0"/>
    <xf numFmtId="168" fontId="38" fillId="0" borderId="45" applyNumberFormat="0" applyFill="0" applyAlignment="0" applyProtection="0"/>
    <xf numFmtId="169" fontId="38" fillId="0" borderId="45" applyNumberFormat="0" applyFill="0" applyAlignment="0" applyProtection="0"/>
    <xf numFmtId="168" fontId="38" fillId="0" borderId="45" applyNumberFormat="0" applyFill="0" applyAlignment="0" applyProtection="0"/>
    <xf numFmtId="168" fontId="38" fillId="0" borderId="45" applyNumberFormat="0" applyFill="0" applyAlignment="0" applyProtection="0"/>
    <xf numFmtId="169" fontId="38" fillId="0" borderId="45" applyNumberFormat="0" applyFill="0" applyAlignment="0" applyProtection="0"/>
    <xf numFmtId="168" fontId="38" fillId="0" borderId="45" applyNumberFormat="0" applyFill="0" applyAlignment="0" applyProtection="0"/>
    <xf numFmtId="168" fontId="38" fillId="0" borderId="45" applyNumberFormat="0" applyFill="0" applyAlignment="0" applyProtection="0"/>
    <xf numFmtId="169" fontId="38" fillId="0" borderId="45" applyNumberFormat="0" applyFill="0" applyAlignment="0" applyProtection="0"/>
    <xf numFmtId="168" fontId="38" fillId="0" borderId="45" applyNumberFormat="0" applyFill="0" applyAlignment="0" applyProtection="0"/>
    <xf numFmtId="168" fontId="38" fillId="0" borderId="45" applyNumberFormat="0" applyFill="0" applyAlignment="0" applyProtection="0"/>
    <xf numFmtId="169" fontId="38" fillId="0" borderId="45" applyNumberFormat="0" applyFill="0" applyAlignment="0" applyProtection="0"/>
    <xf numFmtId="168" fontId="38" fillId="0" borderId="45" applyNumberFormat="0" applyFill="0" applyAlignment="0" applyProtection="0"/>
    <xf numFmtId="0" fontId="38" fillId="0" borderId="45" applyNumberFormat="0" applyFill="0" applyAlignment="0" applyProtection="0"/>
    <xf numFmtId="0" fontId="39" fillId="0" borderId="46" applyNumberFormat="0" applyFill="0" applyAlignment="0" applyProtection="0"/>
    <xf numFmtId="169" fontId="39" fillId="0" borderId="46" applyNumberFormat="0" applyFill="0" applyAlignment="0" applyProtection="0"/>
    <xf numFmtId="0" fontId="39" fillId="0" borderId="46" applyNumberFormat="0" applyFill="0" applyAlignment="0" applyProtection="0"/>
    <xf numFmtId="168" fontId="39" fillId="0" borderId="46" applyNumberFormat="0" applyFill="0" applyAlignment="0" applyProtection="0"/>
    <xf numFmtId="168" fontId="39" fillId="0" borderId="46" applyNumberFormat="0" applyFill="0" applyAlignment="0" applyProtection="0"/>
    <xf numFmtId="168" fontId="39" fillId="0" borderId="46" applyNumberFormat="0" applyFill="0" applyAlignment="0" applyProtection="0"/>
    <xf numFmtId="169" fontId="39" fillId="0" borderId="46" applyNumberFormat="0" applyFill="0" applyAlignment="0" applyProtection="0"/>
    <xf numFmtId="168" fontId="39" fillId="0" borderId="46" applyNumberFormat="0" applyFill="0" applyAlignment="0" applyProtection="0"/>
    <xf numFmtId="168" fontId="39" fillId="0" borderId="46" applyNumberFormat="0" applyFill="0" applyAlignment="0" applyProtection="0"/>
    <xf numFmtId="169" fontId="39" fillId="0" borderId="46" applyNumberFormat="0" applyFill="0" applyAlignment="0" applyProtection="0"/>
    <xf numFmtId="168" fontId="39" fillId="0" borderId="46" applyNumberFormat="0" applyFill="0" applyAlignment="0" applyProtection="0"/>
    <xf numFmtId="168" fontId="39" fillId="0" borderId="46" applyNumberFormat="0" applyFill="0" applyAlignment="0" applyProtection="0"/>
    <xf numFmtId="169" fontId="39" fillId="0" borderId="46" applyNumberFormat="0" applyFill="0" applyAlignment="0" applyProtection="0"/>
    <xf numFmtId="168" fontId="39" fillId="0" borderId="46" applyNumberFormat="0" applyFill="0" applyAlignment="0" applyProtection="0"/>
    <xf numFmtId="168" fontId="39" fillId="0" borderId="46" applyNumberFormat="0" applyFill="0" applyAlignment="0" applyProtection="0"/>
    <xf numFmtId="169" fontId="39" fillId="0" borderId="46" applyNumberFormat="0" applyFill="0" applyAlignment="0" applyProtection="0"/>
    <xf numFmtId="168" fontId="39" fillId="0" borderId="46" applyNumberFormat="0" applyFill="0" applyAlignment="0" applyProtection="0"/>
    <xf numFmtId="0" fontId="39" fillId="0" borderId="46" applyNumberFormat="0" applyFill="0" applyAlignment="0" applyProtection="0"/>
    <xf numFmtId="0" fontId="40" fillId="0" borderId="47" applyNumberFormat="0" applyFill="0" applyAlignment="0" applyProtection="0"/>
    <xf numFmtId="169" fontId="40" fillId="0" borderId="47" applyNumberFormat="0" applyFill="0" applyAlignment="0" applyProtection="0"/>
    <xf numFmtId="0" fontId="40" fillId="0" borderId="47" applyNumberFormat="0" applyFill="0" applyAlignment="0" applyProtection="0"/>
    <xf numFmtId="168" fontId="40" fillId="0" borderId="47" applyNumberFormat="0" applyFill="0" applyAlignment="0" applyProtection="0"/>
    <xf numFmtId="0" fontId="40" fillId="0" borderId="47" applyNumberFormat="0" applyFill="0" applyAlignment="0" applyProtection="0"/>
    <xf numFmtId="168"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168" fontId="40" fillId="0" borderId="47" applyNumberFormat="0" applyFill="0" applyAlignment="0" applyProtection="0"/>
    <xf numFmtId="169" fontId="40" fillId="0" borderId="47" applyNumberFormat="0" applyFill="0" applyAlignment="0" applyProtection="0"/>
    <xf numFmtId="168" fontId="40" fillId="0" borderId="47" applyNumberFormat="0" applyFill="0" applyAlignment="0" applyProtection="0"/>
    <xf numFmtId="168" fontId="40" fillId="0" borderId="47" applyNumberFormat="0" applyFill="0" applyAlignment="0" applyProtection="0"/>
    <xf numFmtId="169" fontId="40" fillId="0" borderId="47" applyNumberFormat="0" applyFill="0" applyAlignment="0" applyProtection="0"/>
    <xf numFmtId="168" fontId="40" fillId="0" borderId="47" applyNumberFormat="0" applyFill="0" applyAlignment="0" applyProtection="0"/>
    <xf numFmtId="168" fontId="40" fillId="0" borderId="47" applyNumberFormat="0" applyFill="0" applyAlignment="0" applyProtection="0"/>
    <xf numFmtId="169" fontId="40" fillId="0" borderId="47" applyNumberFormat="0" applyFill="0" applyAlignment="0" applyProtection="0"/>
    <xf numFmtId="168" fontId="40" fillId="0" borderId="47" applyNumberFormat="0" applyFill="0" applyAlignment="0" applyProtection="0"/>
    <xf numFmtId="168" fontId="40" fillId="0" borderId="47" applyNumberFormat="0" applyFill="0" applyAlignment="0" applyProtection="0"/>
    <xf numFmtId="169" fontId="40" fillId="0" borderId="47" applyNumberFormat="0" applyFill="0" applyAlignment="0" applyProtection="0"/>
    <xf numFmtId="168" fontId="40" fillId="0" borderId="47" applyNumberFormat="0" applyFill="0" applyAlignment="0" applyProtection="0"/>
    <xf numFmtId="0" fontId="40" fillId="0" borderId="47"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2" applyNumberFormat="0" applyAlignment="0" applyProtection="0"/>
    <xf numFmtId="0" fontId="50" fillId="8" borderId="36"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168" fontId="51"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168" fontId="51"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169" fontId="51"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50" fillId="8" borderId="36"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50" fillId="8" borderId="36"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50" fillId="8" borderId="36"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50" fillId="8" borderId="36"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50" fillId="8" borderId="36"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50" fillId="8" borderId="36"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50" fillId="8" borderId="36"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0" fontId="49" fillId="43" borderId="42" applyNumberFormat="0" applyAlignment="0" applyProtection="0"/>
    <xf numFmtId="168" fontId="51" fillId="43" borderId="42" applyNumberFormat="0" applyAlignment="0" applyProtection="0"/>
    <xf numFmtId="169" fontId="51" fillId="43" borderId="42" applyNumberFormat="0" applyAlignment="0" applyProtection="0"/>
    <xf numFmtId="168" fontId="51" fillId="43" borderId="42" applyNumberFormat="0" applyAlignment="0" applyProtection="0"/>
    <xf numFmtId="168" fontId="51" fillId="43" borderId="42" applyNumberFormat="0" applyAlignment="0" applyProtection="0"/>
    <xf numFmtId="169" fontId="51" fillId="43" borderId="42" applyNumberFormat="0" applyAlignment="0" applyProtection="0"/>
    <xf numFmtId="168" fontId="51" fillId="43" borderId="42" applyNumberFormat="0" applyAlignment="0" applyProtection="0"/>
    <xf numFmtId="168" fontId="51" fillId="43" borderId="42" applyNumberFormat="0" applyAlignment="0" applyProtection="0"/>
    <xf numFmtId="169" fontId="51" fillId="43" borderId="42" applyNumberFormat="0" applyAlignment="0" applyProtection="0"/>
    <xf numFmtId="168" fontId="51" fillId="43" borderId="42" applyNumberFormat="0" applyAlignment="0" applyProtection="0"/>
    <xf numFmtId="168" fontId="51" fillId="43" borderId="42" applyNumberFormat="0" applyAlignment="0" applyProtection="0"/>
    <xf numFmtId="169" fontId="51" fillId="43" borderId="42" applyNumberFormat="0" applyAlignment="0" applyProtection="0"/>
    <xf numFmtId="168" fontId="51" fillId="43" borderId="42" applyNumberFormat="0" applyAlignment="0" applyProtection="0"/>
    <xf numFmtId="0" fontId="49" fillId="43" borderId="42"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8" applyNumberFormat="0" applyFill="0" applyAlignment="0" applyProtection="0"/>
    <xf numFmtId="0" fontId="53" fillId="0" borderId="38" applyNumberFormat="0" applyFill="0" applyAlignment="0" applyProtection="0"/>
    <xf numFmtId="168" fontId="54" fillId="0" borderId="48" applyNumberFormat="0" applyFill="0" applyAlignment="0" applyProtection="0"/>
    <xf numFmtId="168" fontId="54" fillId="0" borderId="48" applyNumberFormat="0" applyFill="0" applyAlignment="0" applyProtection="0"/>
    <xf numFmtId="169" fontId="54" fillId="0" borderId="48" applyNumberFormat="0" applyFill="0" applyAlignment="0" applyProtection="0"/>
    <xf numFmtId="0" fontId="52" fillId="0" borderId="4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8" applyNumberFormat="0" applyFill="0" applyAlignment="0" applyProtection="0"/>
    <xf numFmtId="169" fontId="54" fillId="0" borderId="48" applyNumberFormat="0" applyFill="0" applyAlignment="0" applyProtection="0"/>
    <xf numFmtId="168" fontId="54" fillId="0" borderId="48" applyNumberFormat="0" applyFill="0" applyAlignment="0" applyProtection="0"/>
    <xf numFmtId="168" fontId="54" fillId="0" borderId="48" applyNumberFormat="0" applyFill="0" applyAlignment="0" applyProtection="0"/>
    <xf numFmtId="169" fontId="54" fillId="0" borderId="48" applyNumberFormat="0" applyFill="0" applyAlignment="0" applyProtection="0"/>
    <xf numFmtId="168" fontId="54" fillId="0" borderId="48" applyNumberFormat="0" applyFill="0" applyAlignment="0" applyProtection="0"/>
    <xf numFmtId="168" fontId="54" fillId="0" borderId="48" applyNumberFormat="0" applyFill="0" applyAlignment="0" applyProtection="0"/>
    <xf numFmtId="169" fontId="54" fillId="0" borderId="48" applyNumberFormat="0" applyFill="0" applyAlignment="0" applyProtection="0"/>
    <xf numFmtId="168" fontId="54" fillId="0" borderId="48" applyNumberFormat="0" applyFill="0" applyAlignment="0" applyProtection="0"/>
    <xf numFmtId="168" fontId="54" fillId="0" borderId="48" applyNumberFormat="0" applyFill="0" applyAlignment="0" applyProtection="0"/>
    <xf numFmtId="169" fontId="54" fillId="0" borderId="48" applyNumberFormat="0" applyFill="0" applyAlignment="0" applyProtection="0"/>
    <xf numFmtId="168" fontId="54" fillId="0" borderId="48" applyNumberFormat="0" applyFill="0" applyAlignment="0" applyProtection="0"/>
    <xf numFmtId="0" fontId="52" fillId="0" borderId="4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9"/>
    <xf numFmtId="169" fontId="9" fillId="0" borderId="49"/>
    <xf numFmtId="168" fontId="9" fillId="0" borderId="4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168" fontId="2" fillId="0" borderId="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2" fillId="74" borderId="50" applyNumberFormat="0" applyFont="0" applyAlignment="0" applyProtection="0"/>
    <xf numFmtId="0" fontId="10" fillId="74" borderId="50" applyNumberFormat="0" applyFont="0" applyAlignment="0" applyProtection="0"/>
    <xf numFmtId="168" fontId="2" fillId="0" borderId="0"/>
    <xf numFmtId="0" fontId="10" fillId="74" borderId="50" applyNumberFormat="0" applyFont="0" applyAlignment="0" applyProtection="0"/>
    <xf numFmtId="0" fontId="10"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10" fillId="74" borderId="50" applyNumberFormat="0" applyFont="0" applyAlignment="0" applyProtection="0"/>
    <xf numFmtId="0" fontId="2"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169" fontId="2" fillId="0" borderId="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2" fillId="74" borderId="50" applyNumberFormat="0" applyFont="0" applyAlignment="0" applyProtection="0"/>
    <xf numFmtId="0" fontId="2" fillId="0" borderId="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1" fillId="11" borderId="4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10"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168" fontId="2" fillId="0" borderId="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1" applyNumberFormat="0" applyAlignment="0" applyProtection="0"/>
    <xf numFmtId="0" fontId="67" fillId="9" borderId="37"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168" fontId="68"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168" fontId="68"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169" fontId="68"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7" fillId="9" borderId="37"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7" fillId="9" borderId="37"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7" fillId="9" borderId="37"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7" fillId="9" borderId="37"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7" fillId="9" borderId="37"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7" fillId="9" borderId="37"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7" fillId="9" borderId="37"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0" fontId="66" fillId="64" borderId="51" applyNumberFormat="0" applyAlignment="0" applyProtection="0"/>
    <xf numFmtId="168" fontId="68" fillId="64" borderId="51" applyNumberFormat="0" applyAlignment="0" applyProtection="0"/>
    <xf numFmtId="169" fontId="68" fillId="64" borderId="51" applyNumberFormat="0" applyAlignment="0" applyProtection="0"/>
    <xf numFmtId="168" fontId="68" fillId="64" borderId="51" applyNumberFormat="0" applyAlignment="0" applyProtection="0"/>
    <xf numFmtId="168" fontId="68" fillId="64" borderId="51" applyNumberFormat="0" applyAlignment="0" applyProtection="0"/>
    <xf numFmtId="169" fontId="68" fillId="64" borderId="51" applyNumberFormat="0" applyAlignment="0" applyProtection="0"/>
    <xf numFmtId="168" fontId="68" fillId="64" borderId="51" applyNumberFormat="0" applyAlignment="0" applyProtection="0"/>
    <xf numFmtId="168" fontId="68" fillId="64" borderId="51" applyNumberFormat="0" applyAlignment="0" applyProtection="0"/>
    <xf numFmtId="169" fontId="68" fillId="64" borderId="51" applyNumberFormat="0" applyAlignment="0" applyProtection="0"/>
    <xf numFmtId="168" fontId="68" fillId="64" borderId="51" applyNumberFormat="0" applyAlignment="0" applyProtection="0"/>
    <xf numFmtId="168" fontId="68" fillId="64" borderId="51" applyNumberFormat="0" applyAlignment="0" applyProtection="0"/>
    <xf numFmtId="169" fontId="68" fillId="64" borderId="51" applyNumberFormat="0" applyAlignment="0" applyProtection="0"/>
    <xf numFmtId="168" fontId="68" fillId="64" borderId="51" applyNumberFormat="0" applyAlignment="0" applyProtection="0"/>
    <xf numFmtId="0" fontId="66" fillId="64" borderId="51"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2" applyNumberFormat="0" applyFill="0" applyAlignment="0" applyProtection="0"/>
    <xf numFmtId="0" fontId="4" fillId="0" borderId="41"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168" fontId="77"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168" fontId="77"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169" fontId="77"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4" fillId="0" borderId="41"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4" fillId="0" borderId="41"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4" fillId="0" borderId="41"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4" fillId="0" borderId="41"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4" fillId="0" borderId="41"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4" fillId="0" borderId="41"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4" fillId="0" borderId="41"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168" fontId="77" fillId="0" borderId="52" applyNumberFormat="0" applyFill="0" applyAlignment="0" applyProtection="0"/>
    <xf numFmtId="169" fontId="77" fillId="0" borderId="52" applyNumberFormat="0" applyFill="0" applyAlignment="0" applyProtection="0"/>
    <xf numFmtId="168" fontId="77" fillId="0" borderId="52" applyNumberFormat="0" applyFill="0" applyAlignment="0" applyProtection="0"/>
    <xf numFmtId="168" fontId="77" fillId="0" borderId="52" applyNumberFormat="0" applyFill="0" applyAlignment="0" applyProtection="0"/>
    <xf numFmtId="169" fontId="77" fillId="0" borderId="52" applyNumberFormat="0" applyFill="0" applyAlignment="0" applyProtection="0"/>
    <xf numFmtId="168" fontId="77" fillId="0" borderId="52" applyNumberFormat="0" applyFill="0" applyAlignment="0" applyProtection="0"/>
    <xf numFmtId="168" fontId="77" fillId="0" borderId="52" applyNumberFormat="0" applyFill="0" applyAlignment="0" applyProtection="0"/>
    <xf numFmtId="169" fontId="77" fillId="0" borderId="52" applyNumberFormat="0" applyFill="0" applyAlignment="0" applyProtection="0"/>
    <xf numFmtId="168" fontId="77" fillId="0" borderId="52" applyNumberFormat="0" applyFill="0" applyAlignment="0" applyProtection="0"/>
    <xf numFmtId="168" fontId="77" fillId="0" borderId="52" applyNumberFormat="0" applyFill="0" applyAlignment="0" applyProtection="0"/>
    <xf numFmtId="169" fontId="77" fillId="0" borderId="52" applyNumberFormat="0" applyFill="0" applyAlignment="0" applyProtection="0"/>
    <xf numFmtId="168" fontId="77" fillId="0" borderId="52" applyNumberFormat="0" applyFill="0" applyAlignment="0" applyProtection="0"/>
    <xf numFmtId="0" fontId="30" fillId="0" borderId="52" applyNumberFormat="0" applyFill="0" applyAlignment="0" applyProtection="0"/>
    <xf numFmtId="0" fontId="8" fillId="0" borderId="53"/>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44" fontId="1" fillId="0" borderId="0" applyFont="0" applyFill="0" applyBorder="0" applyAlignment="0" applyProtection="0"/>
  </cellStyleXfs>
  <cellXfs count="477">
    <xf numFmtId="0" fontId="0" fillId="0" borderId="0" xfId="0"/>
    <xf numFmtId="0" fontId="2" fillId="3" borderId="3" xfId="11" applyFont="1" applyFill="1" applyBorder="1" applyAlignment="1">
      <alignment horizontal="left" vertical="center" wrapText="1"/>
    </xf>
    <xf numFmtId="0" fontId="84"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5" fillId="0" borderId="0" xfId="0" applyFont="1"/>
    <xf numFmtId="0" fontId="86" fillId="0" borderId="0" xfId="0" applyFont="1"/>
    <xf numFmtId="0" fontId="2" fillId="0" borderId="0" xfId="0" applyFont="1" applyBorder="1"/>
    <xf numFmtId="0" fontId="85" fillId="0" borderId="0" xfId="0" applyFont="1" applyBorder="1"/>
    <xf numFmtId="0" fontId="86" fillId="0" borderId="0" xfId="0" applyFont="1" applyFill="1"/>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45" fillId="0" borderId="8" xfId="0" applyFont="1" applyFill="1" applyBorder="1" applyAlignment="1" applyProtection="1">
      <alignment horizontal="center"/>
    </xf>
    <xf numFmtId="0" fontId="2" fillId="0" borderId="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8" xfId="0" applyFont="1" applyFill="1" applyBorder="1" applyAlignment="1" applyProtection="1">
      <alignment horizontal="left"/>
    </xf>
    <xf numFmtId="0" fontId="2" fillId="0" borderId="8" xfId="0" applyFont="1" applyFill="1" applyBorder="1" applyAlignment="1" applyProtection="1">
      <alignment horizontal="left" indent="2"/>
    </xf>
    <xf numFmtId="0" fontId="2" fillId="0" borderId="8" xfId="0" applyFont="1" applyFill="1" applyBorder="1" applyAlignment="1" applyProtection="1">
      <alignment horizontal="left" indent="1"/>
    </xf>
    <xf numFmtId="0" fontId="45" fillId="0" borderId="8" xfId="0" applyFont="1" applyFill="1" applyBorder="1" applyAlignment="1" applyProtection="1"/>
    <xf numFmtId="0" fontId="2" fillId="0" borderId="24" xfId="0" applyFont="1" applyFill="1" applyBorder="1" applyAlignment="1" applyProtection="1">
      <alignment horizontal="left" indent="1"/>
    </xf>
    <xf numFmtId="0" fontId="45" fillId="0" borderId="74" xfId="0" applyFont="1" applyFill="1" applyBorder="1" applyAlignment="1" applyProtection="1"/>
    <xf numFmtId="0" fontId="88" fillId="0" borderId="0" xfId="0" applyFont="1" applyAlignment="1">
      <alignment vertical="center"/>
    </xf>
    <xf numFmtId="0" fontId="89"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left" indent="1"/>
    </xf>
    <xf numFmtId="38" fontId="2" fillId="0" borderId="3" xfId="0" applyNumberFormat="1" applyFont="1" applyFill="1" applyBorder="1" applyAlignment="1" applyProtection="1">
      <alignment horizontal="right"/>
      <protection locked="0"/>
    </xf>
    <xf numFmtId="38" fontId="2" fillId="0" borderId="22" xfId="0" applyNumberFormat="1" applyFont="1" applyFill="1" applyBorder="1" applyAlignment="1" applyProtection="1">
      <alignment horizontal="right"/>
      <protection locked="0"/>
    </xf>
    <xf numFmtId="0" fontId="2" fillId="0" borderId="3" xfId="0" applyFont="1" applyFill="1" applyBorder="1" applyAlignment="1">
      <alignment horizontal="left" wrapText="1" indent="1"/>
    </xf>
    <xf numFmtId="0" fontId="2" fillId="0" borderId="3" xfId="0" applyFont="1" applyFill="1" applyBorder="1" applyAlignment="1">
      <alignment horizontal="left" wrapText="1" indent="2"/>
    </xf>
    <xf numFmtId="0" fontId="45" fillId="0" borderId="3" xfId="0" applyFont="1" applyFill="1" applyBorder="1" applyAlignment="1"/>
    <xf numFmtId="0" fontId="45" fillId="0" borderId="3" xfId="0" applyFont="1" applyFill="1" applyBorder="1" applyAlignment="1">
      <alignment horizontal="left"/>
    </xf>
    <xf numFmtId="0" fontId="45" fillId="0" borderId="3" xfId="0" applyFont="1" applyFill="1" applyBorder="1" applyAlignment="1">
      <alignment horizontal="center"/>
    </xf>
    <xf numFmtId="0" fontId="2" fillId="0" borderId="3" xfId="0" applyFont="1" applyFill="1" applyBorder="1" applyAlignment="1">
      <alignment horizontal="left" indent="1"/>
    </xf>
    <xf numFmtId="0" fontId="45" fillId="0" borderId="3" xfId="0" applyFont="1" applyFill="1" applyBorder="1" applyAlignment="1">
      <alignment horizontal="left" indent="1"/>
    </xf>
    <xf numFmtId="0" fontId="45" fillId="0" borderId="3" xfId="0" applyFont="1" applyFill="1" applyBorder="1" applyAlignment="1">
      <alignment horizontal="left" vertical="center" wrapText="1"/>
    </xf>
    <xf numFmtId="0" fontId="2" fillId="0" borderId="24" xfId="0" applyFont="1" applyFill="1" applyBorder="1" applyAlignment="1">
      <alignment horizontal="left" vertical="center" indent="1"/>
    </xf>
    <xf numFmtId="0" fontId="45" fillId="0" borderId="25" xfId="0" applyFont="1" applyFill="1" applyBorder="1" applyAlignment="1"/>
    <xf numFmtId="0" fontId="89" fillId="0" borderId="0" xfId="0" applyFont="1" applyBorder="1"/>
    <xf numFmtId="0" fontId="46" fillId="0" borderId="0" xfId="0" applyFont="1" applyFill="1" applyAlignment="1">
      <alignment horizontal="center"/>
    </xf>
    <xf numFmtId="0" fontId="85" fillId="0" borderId="21" xfId="0" applyFont="1" applyBorder="1" applyAlignment="1">
      <alignment horizontal="center" vertical="center" wrapText="1"/>
    </xf>
    <xf numFmtId="0" fontId="85" fillId="0" borderId="3" xfId="0" applyFont="1" applyBorder="1" applyAlignment="1">
      <alignment vertical="center" wrapText="1"/>
    </xf>
    <xf numFmtId="14" fontId="2" fillId="3" borderId="3" xfId="8" quotePrefix="1" applyNumberFormat="1" applyFont="1" applyFill="1" applyBorder="1" applyAlignment="1" applyProtection="1">
      <alignment horizontal="left" vertical="center" wrapText="1"/>
      <protection locked="0"/>
    </xf>
    <xf numFmtId="0" fontId="85" fillId="0" borderId="3" xfId="0" applyFont="1" applyFill="1" applyBorder="1" applyAlignment="1">
      <alignment vertical="center" wrapText="1"/>
    </xf>
    <xf numFmtId="0" fontId="85" fillId="0" borderId="24" xfId="0" applyFont="1" applyBorder="1" applyAlignment="1">
      <alignment horizontal="center" vertical="center" wrapText="1"/>
    </xf>
    <xf numFmtId="0" fontId="87" fillId="0" borderId="25" xfId="0" applyFont="1" applyBorder="1" applyAlignment="1">
      <alignment vertical="center" wrapText="1"/>
    </xf>
    <xf numFmtId="0" fontId="85" fillId="0" borderId="0" xfId="0" applyFont="1" applyBorder="1" applyAlignment="1">
      <alignment horizontal="center" vertical="center" wrapText="1"/>
    </xf>
    <xf numFmtId="0" fontId="85" fillId="0" borderId="0" xfId="0" applyFont="1" applyBorder="1" applyAlignment="1">
      <alignment vertical="center" wrapText="1"/>
    </xf>
    <xf numFmtId="0" fontId="85" fillId="0" borderId="0" xfId="0" applyFont="1" applyAlignment="1">
      <alignment wrapText="1"/>
    </xf>
    <xf numFmtId="0" fontId="85"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5" fillId="0" borderId="23" xfId="0" applyFont="1" applyBorder="1" applyAlignment="1"/>
    <xf numFmtId="0" fontId="86"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6" fillId="0" borderId="3" xfId="0" applyFont="1" applyBorder="1"/>
    <xf numFmtId="0" fontId="85" fillId="0" borderId="21" xfId="0" applyFont="1" applyBorder="1" applyAlignment="1">
      <alignment horizontal="center"/>
    </xf>
    <xf numFmtId="167" fontId="86" fillId="0" borderId="0" xfId="0" applyNumberFormat="1" applyFont="1"/>
    <xf numFmtId="0" fontId="85" fillId="0" borderId="0" xfId="0" applyFont="1" applyAlignment="1">
      <alignment vertical="center"/>
    </xf>
    <xf numFmtId="0" fontId="85" fillId="0" borderId="21" xfId="0" applyFont="1" applyBorder="1" applyAlignment="1">
      <alignment horizontal="center" vertical="center"/>
    </xf>
    <xf numFmtId="0" fontId="86" fillId="0" borderId="0" xfId="0" applyFont="1" applyAlignment="1"/>
    <xf numFmtId="0" fontId="85" fillId="0" borderId="13" xfId="0" applyFont="1" applyBorder="1" applyAlignment="1">
      <alignment wrapText="1"/>
    </xf>
    <xf numFmtId="0" fontId="85" fillId="0" borderId="0" xfId="0" applyFont="1" applyAlignment="1">
      <alignment horizontal="center" vertical="center"/>
    </xf>
    <xf numFmtId="0" fontId="85"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7"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0" fontId="45" fillId="0" borderId="0" xfId="11" applyFont="1" applyFill="1" applyBorder="1" applyAlignment="1" applyProtection="1"/>
    <xf numFmtId="0" fontId="85" fillId="0" borderId="4" xfId="0" applyFont="1" applyFill="1" applyBorder="1" applyAlignment="1">
      <alignment horizontal="center" vertical="center" wrapText="1"/>
    </xf>
    <xf numFmtId="0" fontId="85" fillId="0" borderId="65" xfId="0" applyFont="1" applyFill="1" applyBorder="1" applyAlignment="1">
      <alignment horizontal="center" vertical="center" wrapText="1"/>
    </xf>
    <xf numFmtId="0" fontId="85" fillId="0" borderId="6" xfId="0" applyFont="1" applyFill="1" applyBorder="1" applyAlignment="1">
      <alignment horizontal="center" vertical="center" wrapText="1"/>
    </xf>
    <xf numFmtId="0" fontId="85" fillId="0" borderId="35" xfId="0" applyFont="1" applyBorder="1" applyAlignment="1">
      <alignment wrapText="1"/>
    </xf>
    <xf numFmtId="167" fontId="85" fillId="0" borderId="66" xfId="0" applyNumberFormat="1" applyFont="1" applyBorder="1" applyAlignment="1">
      <alignment horizontal="center"/>
    </xf>
    <xf numFmtId="167" fontId="86" fillId="0" borderId="0" xfId="0" applyNumberFormat="1" applyFont="1" applyBorder="1" applyAlignment="1">
      <alignment horizontal="center"/>
    </xf>
    <xf numFmtId="0" fontId="85" fillId="0" borderId="11" xfId="0" applyFont="1" applyBorder="1" applyAlignment="1">
      <alignment wrapText="1"/>
    </xf>
    <xf numFmtId="167" fontId="85" fillId="0" borderId="64" xfId="0" applyNumberFormat="1" applyFont="1" applyBorder="1" applyAlignment="1">
      <alignment horizontal="center"/>
    </xf>
    <xf numFmtId="167" fontId="88" fillId="0" borderId="64" xfId="0" applyNumberFormat="1" applyFont="1" applyBorder="1" applyAlignment="1">
      <alignment horizontal="center"/>
    </xf>
    <xf numFmtId="167" fontId="92" fillId="0" borderId="0" xfId="0" applyNumberFormat="1" applyFont="1" applyBorder="1" applyAlignment="1">
      <alignment horizontal="center"/>
    </xf>
    <xf numFmtId="0" fontId="88" fillId="0" borderId="11" xfId="0" applyFont="1" applyBorder="1" applyAlignment="1">
      <alignment horizontal="right" wrapText="1"/>
    </xf>
    <xf numFmtId="167" fontId="46" fillId="76" borderId="64" xfId="0" applyNumberFormat="1" applyFont="1" applyFill="1" applyBorder="1" applyAlignment="1">
      <alignment horizontal="center"/>
    </xf>
    <xf numFmtId="0" fontId="85" fillId="0" borderId="12" xfId="0" applyFont="1" applyBorder="1" applyAlignment="1">
      <alignment wrapText="1"/>
    </xf>
    <xf numFmtId="193" fontId="85" fillId="0" borderId="14" xfId="0" applyNumberFormat="1" applyFont="1" applyBorder="1" applyAlignment="1">
      <alignment vertical="center"/>
    </xf>
    <xf numFmtId="167" fontId="85" fillId="0" borderId="67" xfId="0" applyNumberFormat="1" applyFont="1" applyBorder="1" applyAlignment="1">
      <alignment horizontal="center"/>
    </xf>
    <xf numFmtId="0" fontId="87" fillId="36" borderId="15" xfId="0" applyFont="1" applyFill="1" applyBorder="1" applyAlignment="1">
      <alignment wrapText="1"/>
    </xf>
    <xf numFmtId="193" fontId="87" fillId="36" borderId="16" xfId="0" applyNumberFormat="1" applyFont="1" applyFill="1" applyBorder="1" applyAlignment="1">
      <alignment vertical="center"/>
    </xf>
    <xf numFmtId="167" fontId="87" fillId="36" borderId="59" xfId="0" applyNumberFormat="1" applyFont="1" applyFill="1" applyBorder="1" applyAlignment="1">
      <alignment horizontal="center"/>
    </xf>
    <xf numFmtId="167" fontId="90" fillId="0" borderId="0" xfId="0" applyNumberFormat="1" applyFont="1" applyFill="1" applyBorder="1" applyAlignment="1">
      <alignment horizontal="center"/>
    </xf>
    <xf numFmtId="167" fontId="85" fillId="0" borderId="63" xfId="0" applyNumberFormat="1" applyFont="1" applyBorder="1" applyAlignment="1">
      <alignment horizontal="center"/>
    </xf>
    <xf numFmtId="0" fontId="88" fillId="0" borderId="12" xfId="0" applyFont="1" applyBorder="1" applyAlignment="1">
      <alignment horizontal="right" wrapText="1"/>
    </xf>
    <xf numFmtId="193" fontId="88" fillId="0" borderId="14" xfId="0" applyNumberFormat="1" applyFont="1" applyBorder="1" applyAlignment="1">
      <alignment vertical="center"/>
    </xf>
    <xf numFmtId="167" fontId="85" fillId="0" borderId="68" xfId="0" applyNumberFormat="1" applyFont="1" applyBorder="1" applyAlignment="1">
      <alignment horizontal="center"/>
    </xf>
    <xf numFmtId="0" fontId="85" fillId="0" borderId="24" xfId="0" applyFont="1" applyBorder="1" applyAlignment="1">
      <alignment horizontal="center"/>
    </xf>
    <xf numFmtId="0" fontId="87" fillId="36" borderId="60" xfId="0" applyFont="1" applyFill="1" applyBorder="1" applyAlignment="1">
      <alignment wrapText="1"/>
    </xf>
    <xf numFmtId="193" fontId="87" fillId="36" borderId="61" xfId="0" applyNumberFormat="1" applyFont="1" applyFill="1" applyBorder="1" applyAlignment="1">
      <alignment vertical="center"/>
    </xf>
    <xf numFmtId="167" fontId="87" fillId="36" borderId="62" xfId="0" applyNumberFormat="1" applyFont="1" applyFill="1" applyBorder="1" applyAlignment="1">
      <alignment horizontal="center"/>
    </xf>
    <xf numFmtId="0" fontId="85" fillId="0" borderId="58" xfId="0" applyFont="1" applyBorder="1"/>
    <xf numFmtId="0" fontId="85" fillId="0" borderId="21" xfId="0" applyFont="1" applyBorder="1" applyAlignment="1">
      <alignment vertical="center"/>
    </xf>
    <xf numFmtId="193" fontId="85" fillId="0" borderId="3" xfId="0" applyNumberFormat="1" applyFont="1" applyBorder="1" applyAlignment="1"/>
    <xf numFmtId="0" fontId="89"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5" fillId="36" borderId="25" xfId="0" applyNumberFormat="1" applyFont="1" applyFill="1" applyBorder="1"/>
    <xf numFmtId="0" fontId="87" fillId="0" borderId="0" xfId="0" applyFont="1" applyAlignment="1">
      <alignment horizontal="center"/>
    </xf>
    <xf numFmtId="0" fontId="85" fillId="0" borderId="18" xfId="0" applyFont="1" applyBorder="1"/>
    <xf numFmtId="0" fontId="85" fillId="0" borderId="20" xfId="0" applyFont="1" applyBorder="1"/>
    <xf numFmtId="0" fontId="85"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5" fillId="0" borderId="21" xfId="0" applyNumberFormat="1" applyFont="1" applyBorder="1" applyAlignment="1"/>
    <xf numFmtId="193" fontId="85" fillId="0" borderId="22" xfId="0" applyNumberFormat="1" applyFont="1" applyBorder="1" applyAlignment="1"/>
    <xf numFmtId="193" fontId="85" fillId="36" borderId="55" xfId="0" applyNumberFormat="1" applyFont="1" applyFill="1" applyBorder="1" applyAlignment="1"/>
    <xf numFmtId="0" fontId="45" fillId="3" borderId="26" xfId="16" applyFont="1" applyFill="1" applyBorder="1" applyAlignment="1" applyProtection="1">
      <protection locked="0"/>
    </xf>
    <xf numFmtId="193" fontId="85" fillId="36" borderId="24" xfId="0" applyNumberFormat="1" applyFont="1" applyFill="1" applyBorder="1"/>
    <xf numFmtId="193" fontId="85" fillId="36" borderId="26" xfId="0" applyNumberFormat="1" applyFont="1" applyFill="1" applyBorder="1"/>
    <xf numFmtId="193" fontId="85" fillId="36" borderId="56" xfId="0" applyNumberFormat="1" applyFont="1" applyFill="1" applyBorder="1"/>
    <xf numFmtId="0" fontId="85" fillId="0" borderId="0" xfId="0" applyFont="1" applyBorder="1" applyAlignment="1">
      <alignment vertical="center"/>
    </xf>
    <xf numFmtId="0" fontId="85" fillId="0" borderId="19" xfId="0" applyFont="1" applyBorder="1"/>
    <xf numFmtId="0" fontId="89" fillId="0" borderId="0" xfId="0" applyFont="1" applyAlignment="1">
      <alignment wrapText="1"/>
    </xf>
    <xf numFmtId="0" fontId="85" fillId="0" borderId="21" xfId="0" applyFont="1" applyBorder="1"/>
    <xf numFmtId="0" fontId="85" fillId="0" borderId="3" xfId="0" applyFont="1" applyBorder="1"/>
    <xf numFmtId="0" fontId="85" fillId="0" borderId="69" xfId="0" applyFont="1" applyBorder="1" applyAlignment="1">
      <alignment wrapText="1"/>
    </xf>
    <xf numFmtId="0" fontId="85" fillId="0" borderId="24" xfId="0" applyFont="1" applyBorder="1"/>
    <xf numFmtId="0" fontId="87" fillId="0" borderId="25" xfId="0" applyFont="1" applyBorder="1"/>
    <xf numFmtId="0" fontId="45" fillId="0" borderId="0" xfId="8" applyFont="1" applyFill="1" applyBorder="1" applyAlignment="1" applyProtection="1">
      <protection locked="0"/>
    </xf>
    <xf numFmtId="0" fontId="2" fillId="0" borderId="0" xfId="5" applyFont="1" applyFill="1" applyProtection="1">
      <protection locked="0"/>
    </xf>
    <xf numFmtId="0" fontId="45" fillId="0" borderId="57" xfId="8" applyFont="1" applyFill="1" applyBorder="1" applyAlignment="1" applyProtection="1">
      <protection locked="0"/>
    </xf>
    <xf numFmtId="0" fontId="45" fillId="0" borderId="19" xfId="8" applyFont="1" applyFill="1" applyBorder="1" applyAlignment="1" applyProtection="1">
      <alignment horizontal="center"/>
      <protection locked="0"/>
    </xf>
    <xf numFmtId="0" fontId="2" fillId="0" borderId="20" xfId="5" applyFont="1" applyFill="1" applyBorder="1" applyAlignment="1" applyProtection="1">
      <alignment horizontal="center"/>
      <protection locked="0"/>
    </xf>
    <xf numFmtId="0" fontId="2" fillId="3" borderId="21" xfId="15" applyFont="1" applyFill="1" applyBorder="1" applyAlignment="1" applyProtection="1">
      <alignment horizontal="left" vertical="center"/>
      <protection locked="0"/>
    </xf>
    <xf numFmtId="0" fontId="2" fillId="3" borderId="21" xfId="9" applyFont="1" applyFill="1" applyBorder="1" applyAlignment="1" applyProtection="1">
      <alignment horizontal="right" vertical="center"/>
      <protection locked="0"/>
    </xf>
    <xf numFmtId="193" fontId="2" fillId="0" borderId="3" xfId="8" applyNumberFormat="1" applyFont="1" applyFill="1" applyBorder="1" applyAlignment="1">
      <alignment horizontal="right" wrapText="1"/>
    </xf>
    <xf numFmtId="193" fontId="2" fillId="0" borderId="3" xfId="8" applyNumberFormat="1" applyFont="1" applyFill="1" applyBorder="1" applyAlignment="1" applyProtection="1">
      <alignment horizontal="right" wrapText="1"/>
      <protection locked="0"/>
    </xf>
    <xf numFmtId="193" fontId="2" fillId="36" borderId="22" xfId="1" applyNumberFormat="1" applyFont="1" applyFill="1" applyBorder="1" applyProtection="1">
      <protection locked="0"/>
    </xf>
    <xf numFmtId="193" fontId="2" fillId="0" borderId="0" xfId="5" applyNumberFormat="1" applyFont="1" applyFill="1" applyBorder="1" applyProtection="1">
      <protection locked="0"/>
    </xf>
    <xf numFmtId="3" fontId="2" fillId="3" borderId="3" xfId="16" applyNumberFormat="1" applyFont="1" applyFill="1" applyBorder="1" applyAlignment="1" applyProtection="1">
      <alignment horizontal="left" wrapText="1"/>
      <protection locked="0"/>
    </xf>
    <xf numFmtId="0" fontId="2" fillId="3" borderId="24" xfId="9" applyFont="1" applyFill="1" applyBorder="1" applyAlignment="1" applyProtection="1">
      <alignment horizontal="right" vertical="center"/>
      <protection locked="0"/>
    </xf>
    <xf numFmtId="193" fontId="45" fillId="36" borderId="25" xfId="16" applyNumberFormat="1" applyFont="1" applyFill="1" applyBorder="1" applyAlignment="1" applyProtection="1">
      <protection locked="0"/>
    </xf>
    <xf numFmtId="193" fontId="2" fillId="36" borderId="26" xfId="1" applyNumberFormat="1" applyFont="1" applyFill="1" applyBorder="1" applyProtection="1">
      <protection locked="0"/>
    </xf>
    <xf numFmtId="0" fontId="85" fillId="0" borderId="57" xfId="0" applyFont="1" applyBorder="1" applyAlignment="1">
      <alignment horizontal="center"/>
    </xf>
    <xf numFmtId="0" fontId="85" fillId="0" borderId="58" xfId="0" applyFont="1" applyBorder="1" applyAlignment="1">
      <alignment horizontal="center"/>
    </xf>
    <xf numFmtId="0" fontId="85" fillId="0" borderId="19" xfId="0" applyFont="1" applyBorder="1" applyAlignment="1">
      <alignment horizontal="center"/>
    </xf>
    <xf numFmtId="0" fontId="85" fillId="0" borderId="20" xfId="0" applyFont="1" applyBorder="1" applyAlignment="1">
      <alignment horizontal="center"/>
    </xf>
    <xf numFmtId="0" fontId="89"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22" xfId="5" applyNumberFormat="1" applyFon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Fill="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3" fontId="45" fillId="36" borderId="25" xfId="16" applyNumberFormat="1" applyFont="1" applyFill="1" applyBorder="1" applyAlignment="1" applyProtection="1">
      <protection locked="0"/>
    </xf>
    <xf numFmtId="193" fontId="45" fillId="36" borderId="25" xfId="1" applyNumberFormat="1" applyFont="1" applyFill="1" applyBorder="1" applyAlignment="1" applyProtection="1">
      <protection locked="0"/>
    </xf>
    <xf numFmtId="193" fontId="2" fillId="3" borderId="25" xfId="5" applyNumberFormat="1" applyFont="1" applyFill="1" applyBorder="1" applyProtection="1">
      <protection locked="0"/>
    </xf>
    <xf numFmtId="164" fontId="45" fillId="36" borderId="26" xfId="1" applyNumberFormat="1" applyFont="1" applyFill="1" applyBorder="1" applyAlignment="1" applyProtection="1">
      <protection locked="0"/>
    </xf>
    <xf numFmtId="193" fontId="85"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5" fillId="0" borderId="21" xfId="0" applyFont="1" applyFill="1" applyBorder="1" applyAlignment="1">
      <alignment horizontal="center" vertical="center"/>
    </xf>
    <xf numFmtId="0" fontId="45" fillId="0" borderId="3" xfId="0" applyFont="1" applyFill="1" applyBorder="1" applyAlignment="1" applyProtection="1">
      <alignment horizontal="left"/>
      <protection locked="0"/>
    </xf>
    <xf numFmtId="0" fontId="2" fillId="0" borderId="10" xfId="0" applyNumberFormat="1" applyFont="1" applyFill="1" applyBorder="1" applyAlignment="1">
      <alignment horizontal="left" vertical="center" wrapText="1"/>
    </xf>
    <xf numFmtId="0" fontId="45" fillId="0" borderId="10" xfId="0" applyNumberFormat="1" applyFont="1" applyFill="1" applyBorder="1" applyAlignment="1">
      <alignment vertical="center" wrapText="1"/>
    </xf>
    <xf numFmtId="0" fontId="46" fillId="0" borderId="3" xfId="0" applyFont="1" applyFill="1" applyBorder="1" applyAlignment="1" applyProtection="1">
      <alignment horizontal="left" vertical="center" indent="17"/>
      <protection locked="0"/>
    </xf>
    <xf numFmtId="0" fontId="85"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3" xfId="20960" applyFont="1" applyFill="1" applyBorder="1" applyAlignment="1" applyProtection="1">
      <alignment horizontal="left" wrapText="1" indent="1"/>
    </xf>
    <xf numFmtId="0" fontId="85" fillId="0" borderId="3" xfId="20960" applyFont="1" applyFill="1" applyBorder="1" applyAlignment="1" applyProtection="1">
      <alignment horizontal="left" wrapText="1" indent="1"/>
    </xf>
    <xf numFmtId="0" fontId="2" fillId="0" borderId="3" xfId="20960" applyFont="1" applyFill="1" applyBorder="1" applyAlignment="1" applyProtection="1">
      <alignment horizontal="left" wrapText="1" indent="1"/>
    </xf>
    <xf numFmtId="0" fontId="2" fillId="3" borderId="2" xfId="20960" applyFont="1" applyFill="1" applyBorder="1" applyAlignment="1" applyProtection="1">
      <alignment horizontal="right" indent="1"/>
    </xf>
    <xf numFmtId="0" fontId="2" fillId="0" borderId="2" xfId="20960" applyFont="1" applyFill="1" applyBorder="1" applyAlignment="1" applyProtection="1">
      <alignment horizontal="left" wrapText="1" indent="1"/>
    </xf>
    <xf numFmtId="0" fontId="94" fillId="0" borderId="0" xfId="0" applyFont="1" applyBorder="1" applyAlignment="1">
      <alignment wrapText="1"/>
    </xf>
    <xf numFmtId="0" fontId="2" fillId="3" borderId="3" xfId="20960" applyFont="1" applyFill="1" applyBorder="1" applyAlignment="1" applyProtection="1"/>
    <xf numFmtId="0" fontId="85" fillId="0" borderId="3" xfId="0" applyFont="1" applyFill="1" applyBorder="1"/>
    <xf numFmtId="0" fontId="45" fillId="0" borderId="0" xfId="0" applyFont="1" applyAlignment="1">
      <alignment horizontal="center"/>
    </xf>
    <xf numFmtId="0" fontId="85" fillId="0" borderId="0" xfId="0" applyFont="1" applyAlignment="1">
      <alignment horizontal="left" indent="1"/>
    </xf>
    <xf numFmtId="14" fontId="2" fillId="3" borderId="7" xfId="8" quotePrefix="1" applyNumberFormat="1" applyFont="1" applyFill="1" applyBorder="1" applyAlignment="1" applyProtection="1">
      <alignment horizontal="left"/>
      <protection locked="0"/>
    </xf>
    <xf numFmtId="193" fontId="85" fillId="0" borderId="22" xfId="0" applyNumberFormat="1" applyFont="1" applyFill="1" applyBorder="1" applyAlignment="1">
      <alignment horizontal="center"/>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193" fontId="87" fillId="36" borderId="25" xfId="0" applyNumberFormat="1" applyFont="1" applyFill="1" applyBorder="1" applyAlignment="1">
      <alignment horizontal="center" vertical="center"/>
    </xf>
    <xf numFmtId="0" fontId="85" fillId="0" borderId="3" xfId="0" applyFont="1" applyBorder="1" applyAlignment="1">
      <alignment wrapText="1"/>
    </xf>
    <xf numFmtId="0" fontId="85" fillId="0" borderId="3" xfId="0" applyFont="1" applyFill="1" applyBorder="1" applyAlignment="1"/>
    <xf numFmtId="0" fontId="87" fillId="36" borderId="3" xfId="0" applyFont="1" applyFill="1" applyBorder="1" applyAlignment="1">
      <alignment wrapText="1"/>
    </xf>
    <xf numFmtId="0" fontId="87" fillId="36" borderId="25" xfId="0" applyFont="1" applyFill="1" applyBorder="1" applyAlignment="1">
      <alignment wrapText="1"/>
    </xf>
    <xf numFmtId="0" fontId="85" fillId="0" borderId="18" xfId="0" applyFont="1" applyBorder="1" applyAlignment="1">
      <alignment horizontal="center" vertical="center"/>
    </xf>
    <xf numFmtId="193" fontId="85" fillId="36" borderId="20" xfId="0" applyNumberFormat="1" applyFont="1" applyFill="1" applyBorder="1" applyAlignment="1">
      <alignment horizontal="center" vertical="center"/>
    </xf>
    <xf numFmtId="0" fontId="85" fillId="0" borderId="0" xfId="0" applyFont="1" applyAlignment="1"/>
    <xf numFmtId="193" fontId="85" fillId="0" borderId="22" xfId="0" applyNumberFormat="1" applyFont="1" applyBorder="1" applyAlignment="1">
      <alignment wrapText="1"/>
    </xf>
    <xf numFmtId="193" fontId="85" fillId="36" borderId="22" xfId="0" applyNumberFormat="1" applyFont="1" applyFill="1" applyBorder="1" applyAlignment="1">
      <alignment horizontal="center" vertical="center" wrapText="1"/>
    </xf>
    <xf numFmtId="193" fontId="85" fillId="36" borderId="26"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85" fillId="0" borderId="11" xfId="0" applyFont="1" applyBorder="1" applyAlignment="1">
      <alignment horizontal="left" wrapText="1" indent="1"/>
    </xf>
    <xf numFmtId="0" fontId="88" fillId="0" borderId="11" xfId="0" applyFont="1" applyBorder="1" applyAlignment="1">
      <alignment horizontal="left" wrapText="1" indent="1"/>
    </xf>
    <xf numFmtId="0" fontId="88"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3" borderId="3" xfId="15" applyFont="1" applyFill="1" applyBorder="1" applyAlignment="1" applyProtection="1">
      <alignment horizontal="center" vertical="center"/>
      <protection locked="0"/>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5" fillId="0" borderId="18" xfId="0" applyFont="1" applyBorder="1" applyAlignment="1">
      <alignment horizontal="center" vertical="center" wrapText="1"/>
    </xf>
    <xf numFmtId="0" fontId="85" fillId="0" borderId="19" xfId="0" applyFont="1" applyFill="1" applyBorder="1" applyAlignment="1">
      <alignment horizontal="left" vertical="center" wrapText="1" indent="2"/>
    </xf>
    <xf numFmtId="0" fontId="95" fillId="0" borderId="0" xfId="11" applyFont="1" applyFill="1" applyBorder="1" applyAlignment="1" applyProtection="1"/>
    <xf numFmtId="0" fontId="96"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5"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5" fillId="0" borderId="0" xfId="0" applyFont="1" applyFill="1" applyBorder="1" applyAlignment="1">
      <alignment vertical="center"/>
    </xf>
    <xf numFmtId="0" fontId="2" fillId="0" borderId="3" xfId="0" applyFont="1" applyFill="1" applyBorder="1" applyAlignment="1" applyProtection="1">
      <alignment horizontal="left" indent="4"/>
      <protection locked="0"/>
    </xf>
    <xf numFmtId="0" fontId="2" fillId="0" borderId="10" xfId="0" applyNumberFormat="1" applyFont="1" applyFill="1" applyBorder="1" applyAlignment="1">
      <alignment horizontal="left" vertical="center" wrapText="1" indent="4"/>
    </xf>
    <xf numFmtId="0" fontId="2" fillId="0" borderId="3" xfId="0" applyFont="1" applyFill="1" applyBorder="1" applyAlignment="1" applyProtection="1">
      <alignment horizontal="left" vertical="center" indent="11"/>
      <protection locked="0"/>
    </xf>
    <xf numFmtId="0" fontId="97" fillId="0" borderId="10" xfId="0" applyNumberFormat="1" applyFont="1" applyFill="1" applyBorder="1" applyAlignment="1">
      <alignment horizontal="left" vertical="center" wrapText="1"/>
    </xf>
    <xf numFmtId="0" fontId="96" fillId="0" borderId="10" xfId="0" applyNumberFormat="1" applyFont="1" applyFill="1" applyBorder="1" applyAlignment="1">
      <alignment vertical="center" wrapText="1"/>
    </xf>
    <xf numFmtId="0" fontId="85" fillId="0" borderId="3" xfId="15" applyFont="1" applyFill="1" applyBorder="1" applyAlignment="1" applyProtection="1">
      <alignment horizontal="center" vertical="center" wrapText="1"/>
      <protection locked="0"/>
    </xf>
    <xf numFmtId="0" fontId="2" fillId="3" borderId="22" xfId="5" applyFont="1" applyFill="1" applyBorder="1" applyAlignment="1" applyProtection="1">
      <alignment horizontal="center" vertical="center" wrapText="1"/>
      <protection locked="0"/>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6" fillId="0" borderId="3" xfId="17" applyFill="1" applyBorder="1" applyAlignment="1" applyProtection="1">
      <alignment horizontal="left" vertical="center"/>
    </xf>
    <xf numFmtId="0" fontId="85" fillId="0" borderId="11" xfId="0" applyFont="1" applyFill="1" applyBorder="1" applyAlignment="1">
      <alignment wrapText="1"/>
    </xf>
    <xf numFmtId="0" fontId="85" fillId="0" borderId="3" xfId="0" applyFont="1" applyBorder="1" applyAlignment="1">
      <alignment horizontal="center" vertical="center" wrapText="1"/>
    </xf>
    <xf numFmtId="0" fontId="87"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Fill="1" applyBorder="1" applyAlignment="1" applyProtection="1">
      <alignment horizontal="left"/>
    </xf>
    <xf numFmtId="0" fontId="3" fillId="0" borderId="57" xfId="0" applyFont="1" applyBorder="1"/>
    <xf numFmtId="0" fontId="3" fillId="0" borderId="58"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8" fillId="0" borderId="0" xfId="0" applyFont="1"/>
    <xf numFmtId="0" fontId="3" fillId="0" borderId="69" xfId="0" applyFont="1" applyBorder="1"/>
    <xf numFmtId="193" fontId="85"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9" fontId="3" fillId="36" borderId="26" xfId="20962" applyFont="1" applyFill="1" applyBorder="1"/>
    <xf numFmtId="0" fontId="87" fillId="0" borderId="0" xfId="0" applyFont="1" applyFill="1" applyBorder="1" applyAlignment="1">
      <alignment horizontal="center" wrapText="1"/>
    </xf>
    <xf numFmtId="167" fontId="85" fillId="0" borderId="3" xfId="0" applyNumberFormat="1" applyFont="1" applyBorder="1" applyAlignment="1"/>
    <xf numFmtId="167" fontId="85" fillId="36" borderId="25" xfId="0" applyNumberFormat="1" applyFont="1" applyFill="1" applyBorder="1"/>
    <xf numFmtId="0" fontId="85" fillId="0" borderId="0" xfId="0" applyFont="1" applyFill="1" applyBorder="1" applyAlignment="1">
      <alignment vertical="center" wrapText="1"/>
    </xf>
    <xf numFmtId="0" fontId="2" fillId="0" borderId="0" xfId="0" applyFont="1" applyFill="1"/>
    <xf numFmtId="0" fontId="85" fillId="0" borderId="75" xfId="0" applyFont="1" applyFill="1" applyBorder="1" applyAlignment="1">
      <alignment vertical="center" wrapText="1"/>
    </xf>
    <xf numFmtId="0" fontId="85" fillId="0" borderId="21" xfId="0" applyFont="1" applyFill="1" applyBorder="1"/>
    <xf numFmtId="0" fontId="87" fillId="0" borderId="3" xfId="0" applyFont="1" applyFill="1" applyBorder="1" applyAlignment="1">
      <alignment horizontal="center" vertical="center" wrapText="1"/>
    </xf>
    <xf numFmtId="0" fontId="85" fillId="0" borderId="21" xfId="0" applyFont="1" applyFill="1" applyBorder="1" applyAlignment="1">
      <alignment horizontal="center"/>
    </xf>
    <xf numFmtId="0" fontId="85" fillId="0" borderId="3" xfId="0" applyFont="1" applyFill="1" applyBorder="1" applyAlignment="1">
      <alignment horizontal="left" indent="1"/>
    </xf>
    <xf numFmtId="0" fontId="88" fillId="0" borderId="3" xfId="0" applyFont="1" applyFill="1" applyBorder="1" applyAlignment="1">
      <alignment horizontal="left" indent="1"/>
    </xf>
    <xf numFmtId="167" fontId="86" fillId="0" borderId="0" xfId="0" applyNumberFormat="1" applyFont="1" applyFill="1"/>
    <xf numFmtId="193" fontId="87" fillId="36" borderId="25" xfId="0" applyNumberFormat="1" applyFont="1" applyFill="1" applyBorder="1" applyAlignment="1">
      <alignment horizontal="left" vertical="center" wrapText="1"/>
    </xf>
    <xf numFmtId="0" fontId="87" fillId="0" borderId="1" xfId="0" applyFont="1" applyBorder="1" applyAlignment="1">
      <alignment horizontal="left"/>
    </xf>
    <xf numFmtId="0" fontId="87" fillId="36" borderId="83" xfId="0" applyFont="1" applyFill="1" applyBorder="1" applyAlignment="1">
      <alignment wrapText="1"/>
    </xf>
    <xf numFmtId="0" fontId="6" fillId="0" borderId="3" xfId="17" applyBorder="1" applyAlignment="1" applyProtection="1"/>
    <xf numFmtId="0" fontId="97" fillId="0" borderId="19" xfId="0" applyFont="1" applyFill="1" applyBorder="1" applyAlignment="1">
      <alignment horizontal="left" vertical="center" wrapText="1" indent="1"/>
    </xf>
    <xf numFmtId="0" fontId="3" fillId="0" borderId="19" xfId="0" applyFont="1" applyFill="1" applyBorder="1" applyAlignment="1">
      <alignment horizontal="center" vertical="center" wrapText="1"/>
    </xf>
    <xf numFmtId="193" fontId="95" fillId="0" borderId="3" xfId="7" applyNumberFormat="1" applyFont="1" applyFill="1" applyBorder="1" applyAlignment="1" applyProtection="1">
      <alignment horizontal="right"/>
    </xf>
    <xf numFmtId="193" fontId="95" fillId="36" borderId="3" xfId="7" applyNumberFormat="1" applyFont="1" applyFill="1" applyBorder="1" applyAlignment="1" applyProtection="1">
      <alignment horizontal="right"/>
    </xf>
    <xf numFmtId="193" fontId="95" fillId="0" borderId="10" xfId="0" applyNumberFormat="1" applyFont="1" applyFill="1" applyBorder="1" applyAlignment="1" applyProtection="1">
      <alignment horizontal="right"/>
    </xf>
    <xf numFmtId="193" fontId="95" fillId="0" borderId="3" xfId="0" applyNumberFormat="1" applyFont="1" applyFill="1" applyBorder="1" applyAlignment="1" applyProtection="1">
      <alignment horizontal="right"/>
    </xf>
    <xf numFmtId="193" fontId="95" fillId="36" borderId="22" xfId="0" applyNumberFormat="1" applyFont="1" applyFill="1" applyBorder="1" applyAlignment="1" applyProtection="1">
      <alignment horizontal="right"/>
    </xf>
    <xf numFmtId="193" fontId="95" fillId="0" borderId="3" xfId="7" applyNumberFormat="1" applyFont="1" applyFill="1" applyBorder="1" applyAlignment="1" applyProtection="1">
      <alignment horizontal="right"/>
      <protection locked="0"/>
    </xf>
    <xf numFmtId="193" fontId="95" fillId="0" borderId="10" xfId="0" applyNumberFormat="1" applyFont="1" applyFill="1" applyBorder="1" applyAlignment="1" applyProtection="1">
      <alignment horizontal="right"/>
      <protection locked="0"/>
    </xf>
    <xf numFmtId="193" fontId="95" fillId="0" borderId="3" xfId="0" applyNumberFormat="1" applyFont="1" applyFill="1" applyBorder="1" applyAlignment="1" applyProtection="1">
      <alignment horizontal="right"/>
      <protection locked="0"/>
    </xf>
    <xf numFmtId="193" fontId="95" fillId="0" borderId="22" xfId="0" applyNumberFormat="1" applyFont="1" applyFill="1" applyBorder="1" applyAlignment="1" applyProtection="1">
      <alignment horizontal="right"/>
    </xf>
    <xf numFmtId="193" fontId="95" fillId="36" borderId="25" xfId="7" applyNumberFormat="1" applyFont="1" applyFill="1" applyBorder="1" applyAlignment="1" applyProtection="1">
      <alignment horizontal="right"/>
    </xf>
    <xf numFmtId="193" fontId="95" fillId="36" borderId="26" xfId="0" applyNumberFormat="1" applyFont="1" applyFill="1" applyBorder="1" applyAlignment="1" applyProtection="1">
      <alignment horizontal="right"/>
    </xf>
    <xf numFmtId="193" fontId="100" fillId="0" borderId="3" xfId="0" applyNumberFormat="1" applyFont="1" applyFill="1" applyBorder="1" applyAlignment="1" applyProtection="1">
      <alignment horizontal="right"/>
      <protection locked="0"/>
    </xf>
    <xf numFmtId="193" fontId="95" fillId="36" borderId="22" xfId="7" applyNumberFormat="1" applyFont="1" applyFill="1" applyBorder="1" applyAlignment="1" applyProtection="1">
      <alignment horizontal="right"/>
    </xf>
    <xf numFmtId="193" fontId="100" fillId="36" borderId="3" xfId="0" applyNumberFormat="1" applyFont="1" applyFill="1" applyBorder="1" applyAlignment="1">
      <alignment horizontal="right"/>
    </xf>
    <xf numFmtId="193" fontId="95" fillId="0" borderId="22" xfId="7" applyNumberFormat="1" applyFont="1" applyFill="1" applyBorder="1" applyAlignment="1" applyProtection="1">
      <alignment horizontal="right"/>
    </xf>
    <xf numFmtId="193" fontId="101" fillId="0" borderId="3" xfId="0" applyNumberFormat="1" applyFont="1" applyFill="1" applyBorder="1" applyAlignment="1">
      <alignment horizontal="center"/>
    </xf>
    <xf numFmtId="193" fontId="101" fillId="0" borderId="22" xfId="0" applyNumberFormat="1" applyFont="1" applyFill="1" applyBorder="1" applyAlignment="1">
      <alignment horizontal="center"/>
    </xf>
    <xf numFmtId="193" fontId="100" fillId="36" borderId="3" xfId="0" applyNumberFormat="1" applyFont="1" applyFill="1" applyBorder="1" applyAlignment="1" applyProtection="1">
      <alignment horizontal="right"/>
    </xf>
    <xf numFmtId="193" fontId="100" fillId="0" borderId="22" xfId="0" applyNumberFormat="1" applyFont="1" applyFill="1" applyBorder="1" applyAlignment="1" applyProtection="1">
      <alignment horizontal="right"/>
      <protection locked="0"/>
    </xf>
    <xf numFmtId="193" fontId="100" fillId="0" borderId="3" xfId="0" applyNumberFormat="1" applyFont="1" applyFill="1" applyBorder="1" applyAlignment="1" applyProtection="1">
      <alignment horizontal="left" indent="1"/>
      <protection locked="0"/>
    </xf>
    <xf numFmtId="193" fontId="95" fillId="36" borderId="3" xfId="7" applyNumberFormat="1" applyFont="1" applyFill="1" applyBorder="1" applyAlignment="1" applyProtection="1"/>
    <xf numFmtId="193" fontId="100" fillId="0" borderId="3" xfId="0" applyNumberFormat="1" applyFont="1" applyFill="1" applyBorder="1" applyAlignment="1" applyProtection="1">
      <protection locked="0"/>
    </xf>
    <xf numFmtId="193" fontId="95" fillId="36" borderId="22" xfId="7" applyNumberFormat="1" applyFont="1" applyFill="1" applyBorder="1" applyAlignment="1" applyProtection="1"/>
    <xf numFmtId="193" fontId="100" fillId="0" borderId="3" xfId="0" applyNumberFormat="1" applyFont="1" applyFill="1" applyBorder="1" applyAlignment="1" applyProtection="1">
      <alignment horizontal="right" vertical="center"/>
      <protection locked="0"/>
    </xf>
    <xf numFmtId="193" fontId="100" fillId="36" borderId="25" xfId="0" applyNumberFormat="1" applyFont="1" applyFill="1" applyBorder="1" applyAlignment="1">
      <alignment horizontal="right"/>
    </xf>
    <xf numFmtId="193" fontId="95" fillId="36" borderId="26" xfId="7" applyNumberFormat="1" applyFont="1" applyFill="1" applyBorder="1" applyAlignment="1" applyProtection="1">
      <alignment horizontal="right"/>
    </xf>
    <xf numFmtId="193" fontId="95" fillId="36" borderId="3" xfId="0" applyNumberFormat="1" applyFont="1" applyFill="1" applyBorder="1" applyAlignment="1" applyProtection="1">
      <alignment horizontal="right"/>
    </xf>
    <xf numFmtId="38" fontId="100" fillId="0" borderId="49" xfId="0" applyNumberFormat="1" applyFont="1" applyFill="1" applyBorder="1" applyAlignment="1" applyProtection="1">
      <alignment horizontal="right"/>
      <protection locked="0"/>
    </xf>
    <xf numFmtId="193" fontId="95" fillId="0" borderId="25" xfId="0" applyNumberFormat="1" applyFont="1" applyFill="1" applyBorder="1" applyAlignment="1" applyProtection="1">
      <alignment horizontal="right"/>
    </xf>
    <xf numFmtId="193" fontId="95" fillId="36" borderId="25" xfId="0" applyNumberFormat="1" applyFont="1" applyFill="1" applyBorder="1" applyAlignment="1" applyProtection="1">
      <alignment horizontal="right"/>
    </xf>
    <xf numFmtId="3" fontId="102" fillId="36" borderId="3" xfId="0" applyNumberFormat="1" applyFont="1" applyFill="1" applyBorder="1" applyAlignment="1">
      <alignment vertical="center" wrapText="1"/>
    </xf>
    <xf numFmtId="3" fontId="102" fillId="36" borderId="22" xfId="0" applyNumberFormat="1" applyFont="1" applyFill="1" applyBorder="1" applyAlignment="1">
      <alignment vertical="center" wrapText="1"/>
    </xf>
    <xf numFmtId="3" fontId="102" fillId="0" borderId="3" xfId="0" applyNumberFormat="1" applyFont="1" applyBorder="1" applyAlignment="1">
      <alignment vertical="center" wrapText="1"/>
    </xf>
    <xf numFmtId="3" fontId="102" fillId="0" borderId="22" xfId="0" applyNumberFormat="1" applyFont="1" applyBorder="1" applyAlignment="1">
      <alignment vertical="center" wrapText="1"/>
    </xf>
    <xf numFmtId="3" fontId="102" fillId="0" borderId="3" xfId="0" applyNumberFormat="1" applyFont="1" applyFill="1" applyBorder="1" applyAlignment="1">
      <alignment vertical="center" wrapText="1"/>
    </xf>
    <xf numFmtId="3" fontId="102" fillId="36" borderId="25" xfId="0" applyNumberFormat="1" applyFont="1" applyFill="1" applyBorder="1" applyAlignment="1">
      <alignment vertical="center" wrapText="1"/>
    </xf>
    <xf numFmtId="3" fontId="102" fillId="36" borderId="26" xfId="0" applyNumberFormat="1" applyFont="1" applyFill="1" applyBorder="1" applyAlignment="1">
      <alignment vertical="center" wrapText="1"/>
    </xf>
    <xf numFmtId="0" fontId="103" fillId="0" borderId="3" xfId="0" applyFont="1" applyBorder="1"/>
    <xf numFmtId="0" fontId="2" fillId="0" borderId="84" xfId="0" applyFont="1" applyBorder="1" applyAlignment="1">
      <alignment vertical="center"/>
    </xf>
    <xf numFmtId="0" fontId="2" fillId="0" borderId="72" xfId="0" applyFont="1" applyBorder="1" applyAlignment="1">
      <alignment wrapText="1"/>
    </xf>
    <xf numFmtId="10" fontId="95" fillId="0" borderId="22" xfId="0" applyNumberFormat="1" applyFont="1" applyBorder="1" applyAlignment="1">
      <alignment wrapText="1"/>
    </xf>
    <xf numFmtId="10" fontId="95" fillId="0" borderId="26" xfId="0" applyNumberFormat="1" applyFont="1" applyBorder="1" applyAlignment="1">
      <alignment wrapText="1"/>
    </xf>
    <xf numFmtId="193" fontId="3" fillId="0" borderId="3" xfId="0" applyNumberFormat="1" applyFont="1" applyBorder="1" applyAlignment="1">
      <alignment horizontal="center" vertical="center"/>
    </xf>
    <xf numFmtId="167" fontId="3" fillId="0" borderId="3" xfId="0" applyNumberFormat="1" applyFont="1" applyBorder="1" applyAlignment="1">
      <alignment horizontal="center" vertical="center"/>
    </xf>
    <xf numFmtId="167" fontId="3" fillId="0" borderId="8" xfId="0" applyNumberFormat="1" applyFont="1" applyBorder="1" applyAlignment="1">
      <alignment horizontal="center" vertical="center"/>
    </xf>
    <xf numFmtId="38" fontId="104" fillId="0" borderId="49" xfId="0" applyNumberFormat="1" applyFont="1" applyFill="1" applyBorder="1" applyAlignment="1" applyProtection="1">
      <alignment horizontal="center"/>
      <protection locked="0"/>
    </xf>
    <xf numFmtId="193" fontId="97" fillId="36" borderId="22" xfId="2" applyNumberFormat="1" applyFont="1" applyFill="1" applyBorder="1" applyAlignment="1" applyProtection="1">
      <alignment vertical="top"/>
    </xf>
    <xf numFmtId="193" fontId="97" fillId="3" borderId="22" xfId="2" applyNumberFormat="1" applyFont="1" applyFill="1" applyBorder="1" applyAlignment="1" applyProtection="1">
      <alignment vertical="top"/>
      <protection locked="0"/>
    </xf>
    <xf numFmtId="193" fontId="97" fillId="36" borderId="22" xfId="2" applyNumberFormat="1" applyFont="1" applyFill="1" applyBorder="1" applyAlignment="1" applyProtection="1">
      <alignment vertical="top" wrapText="1"/>
    </xf>
    <xf numFmtId="193" fontId="97" fillId="3" borderId="22" xfId="2" applyNumberFormat="1" applyFont="1" applyFill="1" applyBorder="1" applyAlignment="1" applyProtection="1">
      <alignment vertical="top" wrapText="1"/>
      <protection locked="0"/>
    </xf>
    <xf numFmtId="193" fontId="97" fillId="36" borderId="22" xfId="2" applyNumberFormat="1" applyFont="1" applyFill="1" applyBorder="1" applyAlignment="1" applyProtection="1">
      <alignment vertical="top" wrapText="1"/>
      <protection locked="0"/>
    </xf>
    <xf numFmtId="193" fontId="97" fillId="36" borderId="26" xfId="2" applyNumberFormat="1" applyFont="1" applyFill="1" applyBorder="1" applyAlignment="1" applyProtection="1">
      <alignment vertical="top" wrapText="1"/>
    </xf>
    <xf numFmtId="193" fontId="105" fillId="0" borderId="34" xfId="0" applyNumberFormat="1" applyFont="1" applyBorder="1" applyAlignment="1">
      <alignment vertical="center"/>
    </xf>
    <xf numFmtId="193" fontId="105" fillId="0" borderId="13" xfId="0" applyNumberFormat="1" applyFont="1" applyBorder="1" applyAlignment="1">
      <alignment vertical="center"/>
    </xf>
    <xf numFmtId="193" fontId="106" fillId="0" borderId="13" xfId="0" applyNumberFormat="1" applyFont="1" applyBorder="1" applyAlignment="1">
      <alignment vertical="center"/>
    </xf>
    <xf numFmtId="193" fontId="105" fillId="36" borderId="13" xfId="0" applyNumberFormat="1" applyFont="1" applyFill="1" applyBorder="1" applyAlignment="1">
      <alignment vertical="center"/>
    </xf>
    <xf numFmtId="193" fontId="105" fillId="0" borderId="14" xfId="0" applyNumberFormat="1" applyFont="1" applyBorder="1" applyAlignment="1">
      <alignment vertical="center"/>
    </xf>
    <xf numFmtId="193" fontId="105" fillId="0" borderId="17" xfId="0" applyNumberFormat="1" applyFont="1" applyBorder="1" applyAlignment="1">
      <alignment vertical="center"/>
    </xf>
    <xf numFmtId="0" fontId="88" fillId="0" borderId="11" xfId="0" applyFont="1" applyBorder="1" applyAlignment="1">
      <alignment horizontal="left" wrapText="1" indent="6"/>
    </xf>
    <xf numFmtId="193" fontId="3" fillId="0" borderId="3" xfId="0" applyNumberFormat="1" applyFont="1" applyBorder="1" applyAlignment="1"/>
    <xf numFmtId="193" fontId="3" fillId="0" borderId="8" xfId="0" applyNumberFormat="1" applyFont="1" applyBorder="1" applyAlignment="1"/>
    <xf numFmtId="0" fontId="107" fillId="0" borderId="0" xfId="11" applyFont="1" applyFill="1" applyBorder="1" applyProtection="1"/>
    <xf numFmtId="0" fontId="107" fillId="0" borderId="0" xfId="0" applyFont="1"/>
    <xf numFmtId="0" fontId="108" fillId="0" borderId="0" xfId="0" applyFont="1"/>
    <xf numFmtId="0" fontId="109" fillId="0" borderId="0" xfId="0" applyFont="1"/>
    <xf numFmtId="0" fontId="107" fillId="0" borderId="0" xfId="0" applyFont="1" applyBorder="1"/>
    <xf numFmtId="0" fontId="108" fillId="0" borderId="0" xfId="0" applyFont="1" applyBorder="1"/>
    <xf numFmtId="0" fontId="109" fillId="0" borderId="0" xfId="0" applyFont="1" applyBorder="1"/>
    <xf numFmtId="0" fontId="107" fillId="0" borderId="1" xfId="0" applyFont="1" applyBorder="1"/>
    <xf numFmtId="0" fontId="110" fillId="0" borderId="1" xfId="0" applyFont="1" applyBorder="1" applyAlignment="1">
      <alignment horizontal="center" vertical="center"/>
    </xf>
    <xf numFmtId="0" fontId="107" fillId="0" borderId="21" xfId="0" applyFont="1" applyBorder="1" applyAlignment="1">
      <alignment horizontal="right" vertical="center" wrapText="1"/>
    </xf>
    <xf numFmtId="0" fontId="107" fillId="0" borderId="19" xfId="0" applyFont="1" applyBorder="1" applyAlignment="1">
      <alignment vertical="center" wrapText="1"/>
    </xf>
    <xf numFmtId="0" fontId="111" fillId="0" borderId="19" xfId="0" applyFont="1" applyFill="1" applyBorder="1" applyAlignment="1">
      <alignment horizontal="left" vertical="center" wrapText="1" indent="1"/>
    </xf>
    <xf numFmtId="0" fontId="112" fillId="0" borderId="19" xfId="0" applyFont="1" applyFill="1" applyBorder="1" applyAlignment="1">
      <alignment horizontal="center" vertical="center" wrapText="1"/>
    </xf>
    <xf numFmtId="0" fontId="112" fillId="0" borderId="19" xfId="0" applyFont="1" applyFill="1" applyBorder="1" applyAlignment="1">
      <alignment horizontal="center" wrapText="1"/>
    </xf>
    <xf numFmtId="0" fontId="112" fillId="0" borderId="20" xfId="0" applyFont="1" applyFill="1" applyBorder="1" applyAlignment="1">
      <alignment horizontal="center" vertical="center" wrapText="1"/>
    </xf>
    <xf numFmtId="0" fontId="113" fillId="0" borderId="3" xfId="0" applyFont="1" applyFill="1" applyBorder="1" applyAlignment="1">
      <alignment horizontal="center" vertical="center" wrapText="1"/>
    </xf>
    <xf numFmtId="193" fontId="114" fillId="0" borderId="3" xfId="0" applyNumberFormat="1" applyFont="1" applyFill="1" applyBorder="1" applyAlignment="1" applyProtection="1">
      <alignment horizontal="center" vertical="center" wrapText="1"/>
      <protection locked="0"/>
    </xf>
    <xf numFmtId="193" fontId="112" fillId="0" borderId="3" xfId="0" applyNumberFormat="1" applyFont="1" applyFill="1" applyBorder="1" applyAlignment="1" applyProtection="1">
      <alignment horizontal="center" vertical="center" wrapText="1"/>
      <protection locked="0"/>
    </xf>
    <xf numFmtId="193" fontId="112" fillId="0" borderId="22" xfId="0" applyNumberFormat="1" applyFont="1" applyFill="1" applyBorder="1" applyAlignment="1" applyProtection="1">
      <alignment horizontal="center" vertical="center" wrapText="1"/>
      <protection locked="0"/>
    </xf>
    <xf numFmtId="0" fontId="107" fillId="0" borderId="21" xfId="0" applyFont="1" applyFill="1" applyBorder="1" applyAlignment="1">
      <alignment horizontal="center" vertical="center" wrapText="1"/>
    </xf>
    <xf numFmtId="0" fontId="115" fillId="0" borderId="3" xfId="0" applyFont="1" applyFill="1" applyBorder="1" applyAlignment="1">
      <alignment horizontal="left" vertical="center" wrapText="1"/>
    </xf>
    <xf numFmtId="193" fontId="111" fillId="0" borderId="3" xfId="0" applyNumberFormat="1" applyFont="1" applyFill="1" applyBorder="1" applyAlignment="1" applyProtection="1">
      <alignment vertical="center" wrapText="1"/>
      <protection locked="0"/>
    </xf>
    <xf numFmtId="193" fontId="112" fillId="0" borderId="3" xfId="0" applyNumberFormat="1" applyFont="1" applyFill="1" applyBorder="1" applyAlignment="1" applyProtection="1">
      <alignment vertical="center" wrapText="1"/>
      <protection locked="0"/>
    </xf>
    <xf numFmtId="193" fontId="112" fillId="0" borderId="22" xfId="0" applyNumberFormat="1" applyFont="1" applyFill="1" applyBorder="1" applyAlignment="1" applyProtection="1">
      <alignment vertical="center" wrapText="1"/>
      <protection locked="0"/>
    </xf>
    <xf numFmtId="0" fontId="107" fillId="0" borderId="3" xfId="0" applyFont="1" applyBorder="1" applyAlignment="1">
      <alignment vertical="center" wrapText="1"/>
    </xf>
    <xf numFmtId="193" fontId="114" fillId="0" borderId="3" xfId="0" applyNumberFormat="1" applyFont="1" applyFill="1" applyBorder="1" applyAlignment="1" applyProtection="1">
      <alignment vertical="center" wrapText="1"/>
      <protection locked="0"/>
    </xf>
    <xf numFmtId="0" fontId="107" fillId="0" borderId="21" xfId="0" applyFont="1" applyFill="1" applyBorder="1" applyAlignment="1">
      <alignment horizontal="right" vertical="center" wrapText="1"/>
    </xf>
    <xf numFmtId="10" fontId="111" fillId="0" borderId="3" xfId="20962" applyNumberFormat="1" applyFont="1" applyBorder="1" applyAlignment="1" applyProtection="1">
      <alignment vertical="center" wrapText="1"/>
      <protection locked="0"/>
    </xf>
    <xf numFmtId="10" fontId="112" fillId="0" borderId="3" xfId="20962" applyNumberFormat="1" applyFont="1" applyBorder="1" applyAlignment="1" applyProtection="1">
      <alignment vertical="center" wrapText="1"/>
      <protection locked="0"/>
    </xf>
    <xf numFmtId="10" fontId="112" fillId="0" borderId="22" xfId="20962" applyNumberFormat="1" applyFont="1" applyBorder="1" applyAlignment="1" applyProtection="1">
      <alignment vertical="center" wrapText="1"/>
      <protection locked="0"/>
    </xf>
    <xf numFmtId="0" fontId="109" fillId="0" borderId="0" xfId="0" applyFont="1" applyFill="1"/>
    <xf numFmtId="10" fontId="111" fillId="0" borderId="3" xfId="20963" applyNumberFormat="1" applyFont="1" applyBorder="1" applyAlignment="1" applyProtection="1">
      <alignment vertical="center" wrapText="1"/>
      <protection locked="0"/>
    </xf>
    <xf numFmtId="0" fontId="115" fillId="0" borderId="3" xfId="0" applyFont="1" applyFill="1" applyBorder="1" applyAlignment="1">
      <alignment horizontal="center" vertical="center" wrapText="1"/>
    </xf>
    <xf numFmtId="0" fontId="107" fillId="2" borderId="21" xfId="0" applyFont="1" applyFill="1" applyBorder="1" applyAlignment="1">
      <alignment horizontal="right" vertical="center"/>
    </xf>
    <xf numFmtId="10" fontId="116" fillId="2" borderId="3" xfId="20962" applyNumberFormat="1" applyFont="1" applyFill="1" applyBorder="1" applyAlignment="1" applyProtection="1">
      <alignment vertical="center"/>
      <protection locked="0"/>
    </xf>
    <xf numFmtId="10" fontId="117" fillId="2" borderId="3" xfId="20962" applyNumberFormat="1" applyFont="1" applyFill="1" applyBorder="1" applyAlignment="1" applyProtection="1">
      <alignment vertical="center"/>
      <protection locked="0"/>
    </xf>
    <xf numFmtId="165" fontId="117" fillId="2" borderId="22" xfId="20962" applyNumberFormat="1" applyFont="1" applyFill="1" applyBorder="1" applyAlignment="1" applyProtection="1">
      <alignment vertical="center"/>
      <protection locked="0"/>
    </xf>
    <xf numFmtId="10" fontId="114" fillId="0" borderId="3" xfId="20962" applyNumberFormat="1" applyFont="1" applyFill="1" applyBorder="1" applyAlignment="1" applyProtection="1">
      <alignment horizontal="center" vertical="center" wrapText="1"/>
      <protection locked="0"/>
    </xf>
    <xf numFmtId="10" fontId="112" fillId="0" borderId="3" xfId="20962" applyNumberFormat="1" applyFont="1" applyFill="1" applyBorder="1" applyAlignment="1" applyProtection="1">
      <alignment horizontal="center" vertical="center" wrapText="1"/>
      <protection locked="0"/>
    </xf>
    <xf numFmtId="165" fontId="112" fillId="0" borderId="22" xfId="20962" applyNumberFormat="1" applyFont="1" applyFill="1" applyBorder="1" applyAlignment="1" applyProtection="1">
      <alignment horizontal="center" vertical="center" wrapText="1"/>
      <protection locked="0"/>
    </xf>
    <xf numFmtId="0" fontId="107" fillId="2" borderId="24" xfId="0" applyFont="1" applyFill="1" applyBorder="1" applyAlignment="1">
      <alignment horizontal="right" vertical="center"/>
    </xf>
    <xf numFmtId="0" fontId="107" fillId="0" borderId="25" xfId="0" applyFont="1" applyBorder="1" applyAlignment="1">
      <alignment vertical="center" wrapText="1"/>
    </xf>
    <xf numFmtId="10" fontId="116" fillId="2" borderId="25" xfId="20962" applyNumberFormat="1" applyFont="1" applyFill="1" applyBorder="1" applyAlignment="1" applyProtection="1">
      <alignment vertical="center"/>
      <protection locked="0"/>
    </xf>
    <xf numFmtId="10" fontId="117" fillId="2" borderId="25" xfId="20962" applyNumberFormat="1" applyFont="1" applyFill="1" applyBorder="1" applyAlignment="1" applyProtection="1">
      <alignment vertical="center"/>
      <protection locked="0"/>
    </xf>
    <xf numFmtId="165" fontId="117" fillId="2" borderId="26" xfId="20962" applyNumberFormat="1" applyFont="1" applyFill="1" applyBorder="1" applyAlignment="1" applyProtection="1">
      <alignment vertical="center"/>
      <protection locked="0"/>
    </xf>
    <xf numFmtId="0" fontId="107" fillId="0" borderId="0" xfId="0" applyFont="1" applyAlignment="1">
      <alignment horizontal="right"/>
    </xf>
    <xf numFmtId="0" fontId="94" fillId="0" borderId="72" xfId="0" applyFont="1" applyBorder="1" applyAlignment="1">
      <alignment horizontal="left" wrapText="1"/>
    </xf>
    <xf numFmtId="0" fontId="94" fillId="0" borderId="71"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7" fillId="0" borderId="4" xfId="0" applyFont="1" applyBorder="1" applyAlignment="1">
      <alignment horizontal="center" vertical="center"/>
    </xf>
    <xf numFmtId="0" fontId="87" fillId="0" borderId="73"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5"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7" fillId="0" borderId="3" xfId="0" applyFont="1" applyFill="1" applyBorder="1" applyAlignment="1">
      <alignment horizontal="center" vertical="center" wrapText="1"/>
    </xf>
    <xf numFmtId="0" fontId="85" fillId="0" borderId="3" xfId="0" applyFont="1" applyFill="1" applyBorder="1" applyAlignment="1">
      <alignment horizontal="center" vertical="center" wrapText="1"/>
    </xf>
    <xf numFmtId="0" fontId="45" fillId="0" borderId="3" xfId="11" applyFont="1" applyFill="1" applyBorder="1" applyAlignment="1" applyProtection="1">
      <alignment horizontal="center" vertical="center" wrapText="1"/>
    </xf>
    <xf numFmtId="0" fontId="85" fillId="0" borderId="22" xfId="0" applyFont="1" applyFill="1" applyBorder="1" applyAlignment="1">
      <alignment horizontal="center" vertical="center" wrapText="1"/>
    </xf>
    <xf numFmtId="0" fontId="45" fillId="0" borderId="77"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8" xfId="13" applyFont="1" applyFill="1" applyBorder="1" applyAlignment="1" applyProtection="1">
      <alignment horizontal="center" vertical="center" wrapText="1"/>
      <protection locked="0"/>
    </xf>
    <xf numFmtId="0" fontId="99" fillId="3" borderId="70"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6"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7" fillId="0" borderId="54" xfId="0" applyFont="1" applyBorder="1" applyAlignment="1">
      <alignment horizontal="center" vertical="center" wrapText="1"/>
    </xf>
    <xf numFmtId="0" fontId="87" fillId="0" borderId="55" xfId="0" applyFont="1" applyBorder="1" applyAlignment="1">
      <alignment horizontal="center" vertical="center" wrapText="1"/>
    </xf>
    <xf numFmtId="164" fontId="45" fillId="0" borderId="79" xfId="1" applyNumberFormat="1" applyFont="1" applyFill="1" applyBorder="1" applyAlignment="1" applyProtection="1">
      <alignment horizontal="center" vertical="center" wrapText="1"/>
      <protection locked="0"/>
    </xf>
    <xf numFmtId="164" fontId="45" fillId="0" borderId="80" xfId="1" applyNumberFormat="1" applyFont="1" applyFill="1" applyBorder="1" applyAlignment="1" applyProtection="1">
      <alignment horizontal="center" vertical="center" wrapText="1"/>
      <protection locked="0"/>
    </xf>
    <xf numFmtId="0" fontId="3" fillId="0" borderId="78"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87" fillId="0" borderId="81" xfId="0" applyFont="1" applyBorder="1" applyAlignment="1">
      <alignment horizontal="center"/>
    </xf>
    <xf numFmtId="0" fontId="87" fillId="0" borderId="82"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cellXfs>
  <cellStyles count="20964">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xfId="20963" builtinId="4"/>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xmlns="" id="{00000000-0008-0000-0B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4306;&#4304;&#4315;&#4333;&#4309;&#4312;&#4320;&#4309;&#4304;&#4314;&#4317;&#4305;&#4304;%20&#4304;&#4334;&#4304;&#4314;&#4312;\FRM-BBT-MM-201706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ukleba/Desktop/&#4306;&#4304;&#4315;&#4333;&#4309;&#4312;&#4320;&#4309;&#4304;&#4314;&#4317;&#4305;&#4304;%20&#4304;&#4334;&#4304;&#4314;&#4312;/TR1-BBT-QQ-2017063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ukleba/Desktop/II%20kvartali/PG1-BBB-QQ-YYYYMM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C (2)"/>
      <sheetName val="RC"/>
      <sheetName val="RC-C"/>
      <sheetName val="RC-S"/>
      <sheetName val="RC-L"/>
      <sheetName val="RC-A"/>
      <sheetName val="RC-I"/>
      <sheetName val="RC-D"/>
      <sheetName val="RC-B"/>
      <sheetName val="RC-SD"/>
      <sheetName val="RC-O"/>
      <sheetName val="RC-P"/>
      <sheetName val="RI"/>
      <sheetName val="RI-C"/>
      <sheetName val="RI-AC"/>
      <sheetName val="RI-A"/>
      <sheetName val="A-L"/>
      <sheetName val="A-G"/>
      <sheetName val="A-CP"/>
      <sheetName val="A-D"/>
      <sheetName val="A-CAn"/>
      <sheetName val="A_CI"/>
      <sheetName val="A-CI (OLD)"/>
      <sheetName val="FXD"/>
      <sheetName val="FX"/>
      <sheetName val="A-LD"/>
      <sheetName val="A-LS"/>
      <sheetName val="A"/>
      <sheetName val="Capital"/>
      <sheetName val="Risk Weighted Risk Exposures"/>
      <sheetName val="CRM"/>
    </sheetNames>
    <sheetDataSet>
      <sheetData sheetId="0"/>
      <sheetData sheetId="1"/>
      <sheetData sheetId="2">
        <row r="12">
          <cell r="D12">
            <v>3764525.1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0">
          <cell r="C20">
            <v>4982432.3</v>
          </cell>
        </row>
      </sheetData>
      <sheetData sheetId="30">
        <row r="8">
          <cell r="C8">
            <v>35292439.703999996</v>
          </cell>
        </row>
        <row r="36">
          <cell r="D36">
            <v>67825</v>
          </cell>
        </row>
      </sheetData>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1. key ratios"/>
      <sheetName val="2. RC"/>
      <sheetName val="3. PL"/>
      <sheetName val="4. Off-Balance"/>
      <sheetName val="5. RWA"/>
      <sheetName val="6. Administrators-shareholders"/>
      <sheetName val="7. LI1"/>
      <sheetName val="8. LI2"/>
      <sheetName val="9. Capital"/>
      <sheetName val="10. CC2"/>
      <sheetName val="11. CRWA"/>
      <sheetName val="12. CRM"/>
      <sheetName val="13. CRME"/>
      <sheetName val="14. CICR"/>
      <sheetName val="15. CCR"/>
      <sheetName val="Instruction"/>
    </sheetNames>
    <sheetDataSet>
      <sheetData sheetId="0"/>
      <sheetData sheetId="1"/>
      <sheetData sheetId="2">
        <row r="7">
          <cell r="E7">
            <v>6498393.0899999999</v>
          </cell>
        </row>
      </sheetData>
      <sheetData sheetId="3"/>
      <sheetData sheetId="4"/>
      <sheetData sheetId="5"/>
      <sheetData sheetId="6"/>
      <sheetData sheetId="7">
        <row r="16">
          <cell r="C16">
            <v>652389.78</v>
          </cell>
        </row>
        <row r="17">
          <cell r="C17">
            <v>1507714.4000000001</v>
          </cell>
        </row>
        <row r="18">
          <cell r="C18">
            <v>20000</v>
          </cell>
        </row>
        <row r="19">
          <cell r="C19">
            <v>15655964.43</v>
          </cell>
          <cell r="D19">
            <v>67825</v>
          </cell>
        </row>
        <row r="20">
          <cell r="C20">
            <v>1164079.49</v>
          </cell>
        </row>
      </sheetData>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1. key ratios"/>
      <sheetName val="2. RC"/>
      <sheetName val="3. PL"/>
      <sheetName val="4. Off-Balance"/>
      <sheetName val="5. RWA"/>
      <sheetName val="6. Administrators-shareholders"/>
      <sheetName val="7. LI1"/>
      <sheetName val="8. LI2"/>
      <sheetName val="9. Capital"/>
      <sheetName val="10. CC2"/>
      <sheetName val="11. CRWA"/>
      <sheetName val="12. CRM"/>
      <sheetName val="13. CRME"/>
      <sheetName val="14. CICR"/>
      <sheetName val="15. C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B2" t="str">
            <v>06/30/2017</v>
          </cell>
        </row>
      </sheetData>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road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Normal="100" workbookViewId="0">
      <selection activeCell="C16" sqref="C16"/>
    </sheetView>
  </sheetViews>
  <sheetFormatPr defaultColWidth="9.109375" defaultRowHeight="13.8"/>
  <cols>
    <col min="1" max="1" width="10.33203125" style="5" customWidth="1"/>
    <col min="2" max="2" width="134.6640625" style="6" bestFit="1" customWidth="1"/>
    <col min="3" max="3" width="39.44140625" style="6" customWidth="1"/>
    <col min="4" max="6" width="9.109375" style="6"/>
    <col min="7" max="7" width="25" style="6" customWidth="1"/>
    <col min="8" max="16384" width="9.109375" style="6"/>
  </cols>
  <sheetData>
    <row r="1" spans="1:3">
      <c r="A1" s="163"/>
      <c r="B1" s="222" t="s">
        <v>372</v>
      </c>
      <c r="C1" s="163"/>
    </row>
    <row r="2" spans="1:3">
      <c r="A2" s="223">
        <v>1</v>
      </c>
      <c r="B2" s="224" t="s">
        <v>373</v>
      </c>
      <c r="C2" s="79" t="s">
        <v>406</v>
      </c>
    </row>
    <row r="3" spans="1:3">
      <c r="A3" s="223">
        <v>2</v>
      </c>
      <c r="B3" s="225" t="s">
        <v>369</v>
      </c>
      <c r="C3" s="79" t="s">
        <v>407</v>
      </c>
    </row>
    <row r="4" spans="1:3">
      <c r="A4" s="223">
        <v>3</v>
      </c>
      <c r="B4" s="226" t="s">
        <v>374</v>
      </c>
      <c r="C4" s="79" t="s">
        <v>409</v>
      </c>
    </row>
    <row r="5" spans="1:3">
      <c r="A5" s="227">
        <v>4</v>
      </c>
      <c r="B5" s="228" t="s">
        <v>370</v>
      </c>
      <c r="C5" s="321" t="s">
        <v>408</v>
      </c>
    </row>
    <row r="6" spans="1:3" s="229" customFormat="1" ht="45.75" customHeight="1">
      <c r="A6" s="431" t="s">
        <v>402</v>
      </c>
      <c r="B6" s="432"/>
      <c r="C6" s="432"/>
    </row>
    <row r="7" spans="1:3">
      <c r="A7" s="230" t="s">
        <v>32</v>
      </c>
      <c r="B7" s="222" t="s">
        <v>371</v>
      </c>
    </row>
    <row r="8" spans="1:3">
      <c r="A8" s="163">
        <v>1</v>
      </c>
      <c r="B8" s="278" t="s">
        <v>22</v>
      </c>
    </row>
    <row r="9" spans="1:3">
      <c r="A9" s="163">
        <v>2</v>
      </c>
      <c r="B9" s="279" t="s">
        <v>23</v>
      </c>
    </row>
    <row r="10" spans="1:3">
      <c r="A10" s="163">
        <v>3</v>
      </c>
      <c r="B10" s="279" t="s">
        <v>24</v>
      </c>
    </row>
    <row r="11" spans="1:3">
      <c r="A11" s="163">
        <v>4</v>
      </c>
      <c r="B11" s="279" t="s">
        <v>25</v>
      </c>
      <c r="C11" s="84"/>
    </row>
    <row r="12" spans="1:3">
      <c r="A12" s="163">
        <v>5</v>
      </c>
      <c r="B12" s="279" t="s">
        <v>26</v>
      </c>
    </row>
    <row r="13" spans="1:3">
      <c r="A13" s="163">
        <v>6</v>
      </c>
      <c r="B13" s="280" t="s">
        <v>381</v>
      </c>
    </row>
    <row r="14" spans="1:3">
      <c r="A14" s="163">
        <v>7</v>
      </c>
      <c r="B14" s="279" t="s">
        <v>375</v>
      </c>
    </row>
    <row r="15" spans="1:3">
      <c r="A15" s="163">
        <v>8</v>
      </c>
      <c r="B15" s="279" t="s">
        <v>376</v>
      </c>
    </row>
    <row r="16" spans="1:3">
      <c r="A16" s="163">
        <v>9</v>
      </c>
      <c r="B16" s="279" t="s">
        <v>27</v>
      </c>
    </row>
    <row r="17" spans="1:2">
      <c r="A17" s="163">
        <v>10</v>
      </c>
      <c r="B17" s="279" t="s">
        <v>28</v>
      </c>
    </row>
    <row r="18" spans="1:2">
      <c r="A18" s="163">
        <v>11</v>
      </c>
      <c r="B18" s="280" t="s">
        <v>377</v>
      </c>
    </row>
    <row r="19" spans="1:2">
      <c r="A19" s="163">
        <v>12</v>
      </c>
      <c r="B19" s="280" t="s">
        <v>29</v>
      </c>
    </row>
    <row r="20" spans="1:2">
      <c r="A20" s="163">
        <v>13</v>
      </c>
      <c r="B20" s="281" t="s">
        <v>378</v>
      </c>
    </row>
    <row r="21" spans="1:2">
      <c r="A21" s="163">
        <v>14</v>
      </c>
      <c r="B21" s="280" t="s">
        <v>30</v>
      </c>
    </row>
    <row r="22" spans="1:2">
      <c r="A22" s="231">
        <v>15</v>
      </c>
      <c r="B22" s="280" t="s">
        <v>31</v>
      </c>
    </row>
    <row r="23" spans="1:2">
      <c r="A23" s="87"/>
      <c r="B23" s="9"/>
    </row>
    <row r="24" spans="1:2">
      <c r="A24" s="87"/>
      <c r="B24" s="9"/>
    </row>
    <row r="25" spans="1:2">
      <c r="A25" s="87"/>
      <c r="B25" s="9"/>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7" location="'10. CC2'!A1" display="Reconciliation of regulatory capital to balance sheet "/>
    <hyperlink ref="B18" location="'11. CRWA '!A1" display="Credit risk weighted risk exposures"/>
    <hyperlink ref="B19" location="'12. CRM'!A1" display="Credit risk mitigation"/>
    <hyperlink ref="B20" location="'13. CRME '!A1" display="Standardized approach: Credit risk, effect of credit risk mitigation"/>
    <hyperlink ref="B21" location="'14. CICR'!A1" display="Currency induced credit risk (CICR)"/>
    <hyperlink ref="B22" location="'15. CCR '!A1" display="Counterparty credit risk"/>
    <hyperlink ref="C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9"/>
  <sheetViews>
    <sheetView zoomScaleNormal="100" workbookViewId="0">
      <pane xSplit="1" ySplit="5" topLeftCell="B6" activePane="bottomRight" state="frozen"/>
      <selection activeCell="B9" sqref="B9"/>
      <selection pane="topRight" activeCell="B9" sqref="B9"/>
      <selection pane="bottomLeft" activeCell="B9" sqref="B9"/>
      <selection pane="bottomRight" activeCell="M8" sqref="M8"/>
    </sheetView>
  </sheetViews>
  <sheetFormatPr defaultColWidth="9.109375" defaultRowHeight="13.8"/>
  <cols>
    <col min="1" max="1" width="9.5546875" style="386" bestFit="1" customWidth="1"/>
    <col min="2" max="2" width="86" style="386" customWidth="1"/>
    <col min="3" max="3" width="12.6640625" style="386" customWidth="1"/>
    <col min="4" max="7" width="12.6640625" style="387" customWidth="1"/>
    <col min="8" max="13" width="6.6640625" style="388" customWidth="1"/>
    <col min="14" max="16384" width="9.109375" style="388"/>
  </cols>
  <sheetData>
    <row r="1" spans="1:8">
      <c r="A1" s="385" t="s">
        <v>33</v>
      </c>
      <c r="B1" s="386" t="str">
        <f>'Info '!C2</f>
        <v>JSC Silk Road Bank</v>
      </c>
    </row>
    <row r="2" spans="1:8">
      <c r="A2" s="385" t="s">
        <v>34</v>
      </c>
      <c r="B2" s="386" t="s">
        <v>410</v>
      </c>
      <c r="C2" s="389"/>
      <c r="D2" s="390"/>
      <c r="E2" s="390"/>
      <c r="F2" s="390"/>
      <c r="G2" s="390"/>
      <c r="H2" s="391"/>
    </row>
    <row r="3" spans="1:8">
      <c r="A3" s="385"/>
      <c r="B3" s="389"/>
      <c r="C3" s="389"/>
      <c r="D3" s="390"/>
      <c r="E3" s="390"/>
      <c r="F3" s="390"/>
      <c r="G3" s="390"/>
      <c r="H3" s="391"/>
    </row>
    <row r="4" spans="1:8" ht="14.4" thickBot="1">
      <c r="A4" s="392" t="s">
        <v>159</v>
      </c>
      <c r="B4" s="393" t="s">
        <v>158</v>
      </c>
      <c r="C4" s="393"/>
      <c r="D4" s="393"/>
      <c r="E4" s="393"/>
      <c r="F4" s="393"/>
      <c r="G4" s="393"/>
      <c r="H4" s="391"/>
    </row>
    <row r="5" spans="1:8" ht="14.4">
      <c r="A5" s="394" t="s">
        <v>7</v>
      </c>
      <c r="B5" s="395"/>
      <c r="C5" s="396" t="s">
        <v>411</v>
      </c>
      <c r="D5" s="397" t="s">
        <v>412</v>
      </c>
      <c r="E5" s="398" t="s">
        <v>413</v>
      </c>
      <c r="F5" s="397" t="s">
        <v>414</v>
      </c>
      <c r="G5" s="399" t="s">
        <v>415</v>
      </c>
    </row>
    <row r="6" spans="1:8">
      <c r="B6" s="400" t="s">
        <v>157</v>
      </c>
      <c r="C6" s="401"/>
      <c r="D6" s="402"/>
      <c r="E6" s="402"/>
      <c r="F6" s="402"/>
      <c r="G6" s="403"/>
    </row>
    <row r="7" spans="1:8">
      <c r="A7" s="404"/>
      <c r="B7" s="405" t="s">
        <v>151</v>
      </c>
      <c r="C7" s="406">
        <v>22988357.759999994</v>
      </c>
      <c r="D7" s="407">
        <v>22769443.010000002</v>
      </c>
      <c r="E7" s="407">
        <v>22749377.699999999</v>
      </c>
      <c r="F7" s="407">
        <v>23612022.619999997</v>
      </c>
      <c r="G7" s="408">
        <v>23385424.459999997</v>
      </c>
    </row>
    <row r="8" spans="1:8">
      <c r="A8" s="394">
        <v>1</v>
      </c>
      <c r="B8" s="409" t="s">
        <v>156</v>
      </c>
      <c r="C8" s="406">
        <v>22988357.759999994</v>
      </c>
      <c r="D8" s="407">
        <v>22769443.010000002</v>
      </c>
      <c r="E8" s="407">
        <v>22749377.699999999</v>
      </c>
      <c r="F8" s="407">
        <v>23612022.619999997</v>
      </c>
      <c r="G8" s="408">
        <v>23385424.459999997</v>
      </c>
    </row>
    <row r="9" spans="1:8">
      <c r="A9" s="394">
        <v>2</v>
      </c>
      <c r="B9" s="409" t="s">
        <v>155</v>
      </c>
      <c r="C9" s="406">
        <v>23015022.658599995</v>
      </c>
      <c r="D9" s="407">
        <v>22804273.330200002</v>
      </c>
      <c r="E9" s="407">
        <v>22793127.948599998</v>
      </c>
      <c r="F9" s="407">
        <v>23700778.534999996</v>
      </c>
      <c r="G9" s="408">
        <v>23485693.459999997</v>
      </c>
    </row>
    <row r="10" spans="1:8">
      <c r="A10" s="394">
        <v>3</v>
      </c>
      <c r="B10" s="409" t="s">
        <v>154</v>
      </c>
      <c r="C10" s="401"/>
      <c r="D10" s="402"/>
      <c r="E10" s="402"/>
      <c r="F10" s="402"/>
      <c r="G10" s="403"/>
    </row>
    <row r="11" spans="1:8">
      <c r="A11" s="404"/>
      <c r="B11" s="400" t="s">
        <v>153</v>
      </c>
      <c r="C11" s="406"/>
      <c r="D11" s="407"/>
      <c r="E11" s="407"/>
      <c r="F11" s="407"/>
      <c r="G11" s="408"/>
    </row>
    <row r="12" spans="1:8" ht="15" customHeight="1">
      <c r="A12" s="394">
        <v>4</v>
      </c>
      <c r="B12" s="409" t="s">
        <v>287</v>
      </c>
      <c r="C12" s="406">
        <v>46583961.53716328</v>
      </c>
      <c r="D12" s="407">
        <v>45985044.456595242</v>
      </c>
      <c r="E12" s="407">
        <v>64737175.424127817</v>
      </c>
      <c r="F12" s="407">
        <v>63417220.992717326</v>
      </c>
      <c r="G12" s="408">
        <v>52223166.911023811</v>
      </c>
    </row>
    <row r="13" spans="1:8" ht="15" customHeight="1">
      <c r="A13" s="394">
        <v>5</v>
      </c>
      <c r="B13" s="409" t="s">
        <v>288</v>
      </c>
      <c r="C13" s="406">
        <v>31069629.325999998</v>
      </c>
      <c r="D13" s="402">
        <v>31377003.910000004</v>
      </c>
      <c r="E13" s="407">
        <v>40671483.435000002</v>
      </c>
      <c r="F13" s="407">
        <v>36790565.705499999</v>
      </c>
      <c r="G13" s="408">
        <v>35160070.549999997</v>
      </c>
    </row>
    <row r="14" spans="1:8">
      <c r="A14" s="404"/>
      <c r="B14" s="400" t="s">
        <v>152</v>
      </c>
      <c r="C14" s="410"/>
      <c r="D14" s="407"/>
      <c r="E14" s="407"/>
      <c r="F14" s="407"/>
      <c r="G14" s="408"/>
    </row>
    <row r="15" spans="1:8" s="415" customFormat="1">
      <c r="A15" s="411"/>
      <c r="B15" s="405" t="s">
        <v>151</v>
      </c>
      <c r="C15" s="412">
        <v>0.49348224155776393</v>
      </c>
      <c r="D15" s="413">
        <v>0.49514887457577256</v>
      </c>
      <c r="E15" s="413">
        <v>0.35141134210686015</v>
      </c>
      <c r="F15" s="413">
        <v>0.37232824539428405</v>
      </c>
      <c r="G15" s="414">
        <v>0.44779789972989092</v>
      </c>
    </row>
    <row r="16" spans="1:8">
      <c r="A16" s="394">
        <v>6</v>
      </c>
      <c r="B16" s="409" t="s">
        <v>294</v>
      </c>
      <c r="C16" s="416">
        <v>0.49348224155776393</v>
      </c>
      <c r="D16" s="413">
        <v>0.49514887457577256</v>
      </c>
      <c r="E16" s="413">
        <v>0.35141134210686015</v>
      </c>
      <c r="F16" s="413">
        <v>0.37232824539428405</v>
      </c>
      <c r="G16" s="414">
        <v>0.44779789972989092</v>
      </c>
    </row>
    <row r="17" spans="1:7" ht="15" customHeight="1">
      <c r="A17" s="394">
        <v>7</v>
      </c>
      <c r="B17" s="409" t="s">
        <v>150</v>
      </c>
      <c r="C17" s="416">
        <v>0.4940546466886313</v>
      </c>
      <c r="D17" s="413">
        <v>0.49590630170477912</v>
      </c>
      <c r="E17" s="413">
        <v>0.35208715547550601</v>
      </c>
      <c r="F17" s="413">
        <v>0.37372780080858059</v>
      </c>
      <c r="G17" s="414">
        <v>0.44971790967817371</v>
      </c>
    </row>
    <row r="18" spans="1:7">
      <c r="A18" s="394">
        <v>8</v>
      </c>
      <c r="B18" s="409" t="s">
        <v>149</v>
      </c>
      <c r="C18" s="410"/>
      <c r="D18" s="407"/>
      <c r="E18" s="413"/>
      <c r="F18" s="413"/>
      <c r="G18" s="414"/>
    </row>
    <row r="19" spans="1:7" s="415" customFormat="1">
      <c r="A19" s="411"/>
      <c r="B19" s="405" t="s">
        <v>295</v>
      </c>
      <c r="C19" s="412"/>
      <c r="D19" s="413"/>
      <c r="E19" s="413"/>
      <c r="F19" s="413"/>
      <c r="G19" s="414"/>
    </row>
    <row r="20" spans="1:7">
      <c r="A20" s="394">
        <v>9</v>
      </c>
      <c r="B20" s="409" t="s">
        <v>148</v>
      </c>
      <c r="C20" s="416">
        <v>0.69064394150800357</v>
      </c>
      <c r="D20" s="413">
        <v>0.67718801084144131</v>
      </c>
      <c r="E20" s="413">
        <v>0.55714992853223078</v>
      </c>
      <c r="F20" s="413">
        <v>0.62420198725386078</v>
      </c>
      <c r="G20" s="414">
        <v>0.63640569128411184</v>
      </c>
    </row>
    <row r="21" spans="1:7">
      <c r="A21" s="394">
        <v>10</v>
      </c>
      <c r="B21" s="409" t="s">
        <v>147</v>
      </c>
      <c r="C21" s="416">
        <v>0.69955279021750183</v>
      </c>
      <c r="D21" s="413">
        <v>0.67867906941755862</v>
      </c>
      <c r="E21" s="413">
        <v>0.50929623693761761</v>
      </c>
      <c r="F21" s="413">
        <v>0.59346538543447258</v>
      </c>
      <c r="G21" s="414">
        <v>0.59982942312412613</v>
      </c>
    </row>
    <row r="22" spans="1:7">
      <c r="A22" s="404"/>
      <c r="B22" s="417" t="s">
        <v>146</v>
      </c>
      <c r="C22" s="401"/>
      <c r="D22" s="402"/>
      <c r="E22" s="402"/>
      <c r="F22" s="402"/>
      <c r="G22" s="403"/>
    </row>
    <row r="23" spans="1:7" ht="15" customHeight="1">
      <c r="A23" s="418">
        <v>11</v>
      </c>
      <c r="B23" s="409" t="s">
        <v>145</v>
      </c>
      <c r="C23" s="419">
        <v>5.1437992650049405E-2</v>
      </c>
      <c r="D23" s="420">
        <v>5.2027128064191401E-2</v>
      </c>
      <c r="E23" s="420">
        <v>5.8744008166890328E-2</v>
      </c>
      <c r="F23" s="420">
        <v>6.2370958972028122E-2</v>
      </c>
      <c r="G23" s="421">
        <v>6.4531783055340214E-2</v>
      </c>
    </row>
    <row r="24" spans="1:7">
      <c r="A24" s="418">
        <v>12</v>
      </c>
      <c r="B24" s="409" t="s">
        <v>144</v>
      </c>
      <c r="C24" s="419">
        <v>1.3784671444860116E-2</v>
      </c>
      <c r="D24" s="420">
        <v>1.2584509667904814E-2</v>
      </c>
      <c r="E24" s="420">
        <v>1.6067369863756693E-2</v>
      </c>
      <c r="F24" s="420">
        <v>1.8006685797729498E-2</v>
      </c>
      <c r="G24" s="421">
        <v>2.0496014105077003E-2</v>
      </c>
    </row>
    <row r="25" spans="1:7">
      <c r="A25" s="418">
        <v>13</v>
      </c>
      <c r="B25" s="409" t="s">
        <v>143</v>
      </c>
      <c r="C25" s="419">
        <v>-1.4881444152923249E-2</v>
      </c>
      <c r="D25" s="420">
        <v>-1.6853417667281659E-2</v>
      </c>
      <c r="E25" s="420">
        <v>-9.9927615662172165E-3</v>
      </c>
      <c r="F25" s="420">
        <v>-9.6794413720030729E-3</v>
      </c>
      <c r="G25" s="421">
        <v>-1.0380554920420705E-2</v>
      </c>
    </row>
    <row r="26" spans="1:7">
      <c r="A26" s="418">
        <v>14</v>
      </c>
      <c r="B26" s="409" t="s">
        <v>142</v>
      </c>
      <c r="C26" s="419">
        <v>3.7653321205189293E-2</v>
      </c>
      <c r="D26" s="420">
        <v>3.9442618396286586E-2</v>
      </c>
      <c r="E26" s="420">
        <v>4.2676638303133639E-2</v>
      </c>
      <c r="F26" s="420">
        <v>4.4364273174298634E-2</v>
      </c>
      <c r="G26" s="421">
        <v>4.4035768950263197E-2</v>
      </c>
    </row>
    <row r="27" spans="1:7">
      <c r="A27" s="418">
        <v>15</v>
      </c>
      <c r="B27" s="409" t="s">
        <v>296</v>
      </c>
      <c r="C27" s="419">
        <v>8.2600166859475195E-3</v>
      </c>
      <c r="D27" s="420">
        <v>8.8830645608517814E-4</v>
      </c>
      <c r="E27" s="420">
        <v>-3.6621896534330942E-2</v>
      </c>
      <c r="F27" s="420">
        <v>-3.003286231765567E-2</v>
      </c>
      <c r="G27" s="421">
        <v>-5.3744752309017908E-2</v>
      </c>
    </row>
    <row r="28" spans="1:7">
      <c r="A28" s="418">
        <v>16</v>
      </c>
      <c r="B28" s="409" t="s">
        <v>297</v>
      </c>
      <c r="C28" s="419">
        <v>1.9161090225362512E-2</v>
      </c>
      <c r="D28" s="420">
        <v>2.2075211806285612E-3</v>
      </c>
      <c r="E28" s="420">
        <v>-7.5851144048397282E-2</v>
      </c>
      <c r="F28" s="420">
        <v>-6.0499535455763559E-2</v>
      </c>
      <c r="G28" s="421">
        <v>-0.10492910910259193</v>
      </c>
    </row>
    <row r="29" spans="1:7">
      <c r="A29" s="404"/>
      <c r="B29" s="417" t="s">
        <v>379</v>
      </c>
      <c r="C29" s="422"/>
      <c r="D29" s="423"/>
      <c r="E29" s="402"/>
      <c r="F29" s="423"/>
      <c r="G29" s="424"/>
    </row>
    <row r="30" spans="1:7">
      <c r="A30" s="418">
        <v>17</v>
      </c>
      <c r="B30" s="409" t="s">
        <v>141</v>
      </c>
      <c r="C30" s="419">
        <v>0.31617519307197872</v>
      </c>
      <c r="D30" s="420">
        <v>0.28695157822693013</v>
      </c>
      <c r="E30" s="420">
        <v>0.31635394393017036</v>
      </c>
      <c r="F30" s="420">
        <v>0.27766981326213142</v>
      </c>
      <c r="G30" s="421">
        <v>0.30126789320831421</v>
      </c>
    </row>
    <row r="31" spans="1:7" ht="15" customHeight="1">
      <c r="A31" s="418">
        <v>18</v>
      </c>
      <c r="B31" s="409" t="s">
        <v>140</v>
      </c>
      <c r="C31" s="419">
        <v>0.18158273981814421</v>
      </c>
      <c r="D31" s="420">
        <v>0.17040039276091901</v>
      </c>
      <c r="E31" s="420">
        <v>0.21773266212953629</v>
      </c>
      <c r="F31" s="420">
        <v>0.17638751738706449</v>
      </c>
      <c r="G31" s="421">
        <v>0.17318970207491249</v>
      </c>
    </row>
    <row r="32" spans="1:7">
      <c r="A32" s="418">
        <v>19</v>
      </c>
      <c r="B32" s="409" t="s">
        <v>139</v>
      </c>
      <c r="C32" s="419">
        <v>0.61192009603425734</v>
      </c>
      <c r="D32" s="420">
        <v>0.62794113874272672</v>
      </c>
      <c r="E32" s="420">
        <v>0.69309571869546516</v>
      </c>
      <c r="F32" s="420">
        <v>0.59461230138330146</v>
      </c>
      <c r="G32" s="421">
        <v>0.63043479024311866</v>
      </c>
    </row>
    <row r="33" spans="1:7" ht="15" customHeight="1">
      <c r="A33" s="418">
        <v>20</v>
      </c>
      <c r="B33" s="409" t="s">
        <v>138</v>
      </c>
      <c r="C33" s="419">
        <v>0.34244714242749469</v>
      </c>
      <c r="D33" s="420">
        <v>0.2449605865384521</v>
      </c>
      <c r="E33" s="420">
        <v>0.40801661990717875</v>
      </c>
      <c r="F33" s="420">
        <v>0.42241256935346716</v>
      </c>
      <c r="G33" s="421">
        <v>0.25167407700949268</v>
      </c>
    </row>
    <row r="34" spans="1:7">
      <c r="A34" s="418">
        <v>21</v>
      </c>
      <c r="B34" s="409" t="s">
        <v>137</v>
      </c>
      <c r="C34" s="419">
        <v>-0.35443152663704452</v>
      </c>
      <c r="D34" s="420">
        <v>-0.27712033610761122</v>
      </c>
      <c r="E34" s="420">
        <v>-0.45944348748891117</v>
      </c>
      <c r="F34" s="420">
        <v>-0.37889706859680738</v>
      </c>
      <c r="G34" s="421">
        <v>-0.28606911411634706</v>
      </c>
    </row>
    <row r="35" spans="1:7" ht="15" customHeight="1">
      <c r="A35" s="404"/>
      <c r="B35" s="417" t="s">
        <v>380</v>
      </c>
      <c r="C35" s="422"/>
      <c r="D35" s="423"/>
      <c r="E35" s="402"/>
      <c r="F35" s="423"/>
      <c r="G35" s="424"/>
    </row>
    <row r="36" spans="1:7">
      <c r="A36" s="418">
        <v>22</v>
      </c>
      <c r="B36" s="409" t="s">
        <v>136</v>
      </c>
      <c r="C36" s="419">
        <v>0.43179713897859773</v>
      </c>
      <c r="D36" s="420">
        <v>0.26390376243932728</v>
      </c>
      <c r="E36" s="420">
        <v>0.30287774711252358</v>
      </c>
      <c r="F36" s="420">
        <v>0.52113295838255436</v>
      </c>
      <c r="G36" s="421">
        <v>0.39717694780692847</v>
      </c>
    </row>
    <row r="37" spans="1:7" ht="15" customHeight="1">
      <c r="A37" s="418">
        <v>23</v>
      </c>
      <c r="B37" s="409" t="s">
        <v>135</v>
      </c>
      <c r="C37" s="419">
        <v>0.64761797487375028</v>
      </c>
      <c r="D37" s="420">
        <v>0.55604569489722855</v>
      </c>
      <c r="E37" s="420">
        <v>0.68369426253851584</v>
      </c>
      <c r="F37" s="420">
        <v>0.78901181747892546</v>
      </c>
      <c r="G37" s="421">
        <v>0.63975491609249813</v>
      </c>
    </row>
    <row r="38" spans="1:7" ht="14.4" thickBot="1">
      <c r="A38" s="425">
        <v>24</v>
      </c>
      <c r="B38" s="426" t="s">
        <v>134</v>
      </c>
      <c r="C38" s="427">
        <v>0.32397448379176658</v>
      </c>
      <c r="D38" s="428">
        <v>0.26579028572519137</v>
      </c>
      <c r="E38" s="428">
        <v>0.38516270726938384</v>
      </c>
      <c r="F38" s="428">
        <v>0.39028506046287992</v>
      </c>
      <c r="G38" s="429">
        <v>0.18183540655736644</v>
      </c>
    </row>
    <row r="39" spans="1:7">
      <c r="A39" s="43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43"/>
  <sheetViews>
    <sheetView workbookViewId="0">
      <pane xSplit="1" ySplit="5" topLeftCell="B27" activePane="bottomRight" state="frozen"/>
      <selection activeCell="B9" sqref="B9"/>
      <selection pane="topRight" activeCell="B9" sqref="B9"/>
      <selection pane="bottomLeft" activeCell="B9" sqref="B9"/>
      <selection pane="bottomRight" activeCell="B3" sqref="B3"/>
    </sheetView>
  </sheetViews>
  <sheetFormatPr defaultColWidth="9.109375" defaultRowHeight="13.8"/>
  <cols>
    <col min="1" max="1" width="9.5546875" style="5" bestFit="1" customWidth="1"/>
    <col min="2" max="2" width="55.109375" style="5" bestFit="1" customWidth="1"/>
    <col min="3" max="3" width="11.6640625" style="5" customWidth="1"/>
    <col min="4" max="4" width="13.33203125" style="5" customWidth="1"/>
    <col min="5" max="5" width="14.5546875" style="5" customWidth="1"/>
    <col min="6" max="6" width="11.6640625" style="5" customWidth="1"/>
    <col min="7" max="7" width="13.6640625" style="5" customWidth="1"/>
    <col min="8" max="8" width="14.5546875" style="5" customWidth="1"/>
    <col min="9" max="16384" width="9.109375" style="6"/>
  </cols>
  <sheetData>
    <row r="1" spans="1:8">
      <c r="A1" s="3" t="s">
        <v>33</v>
      </c>
      <c r="B1" s="5" t="str">
        <f>'1. key ratios '!B1</f>
        <v>JSC Silk Road Bank</v>
      </c>
    </row>
    <row r="2" spans="1:8">
      <c r="A2" s="3" t="s">
        <v>34</v>
      </c>
      <c r="B2" s="5" t="str">
        <f>'1. key ratios '!B2</f>
        <v>06/30/2017</v>
      </c>
    </row>
    <row r="3" spans="1:8">
      <c r="A3" s="3"/>
    </row>
    <row r="4" spans="1:8" ht="14.4" thickBot="1">
      <c r="A4" s="10" t="s">
        <v>35</v>
      </c>
      <c r="B4" s="11" t="s">
        <v>36</v>
      </c>
      <c r="C4" s="10"/>
      <c r="D4" s="12"/>
      <c r="E4" s="12"/>
      <c r="F4" s="13"/>
      <c r="G4" s="13"/>
      <c r="H4" s="14" t="s">
        <v>76</v>
      </c>
    </row>
    <row r="5" spans="1:8">
      <c r="A5" s="15"/>
      <c r="B5" s="16"/>
      <c r="C5" s="433" t="s">
        <v>71</v>
      </c>
      <c r="D5" s="434"/>
      <c r="E5" s="435"/>
      <c r="F5" s="433" t="s">
        <v>75</v>
      </c>
      <c r="G5" s="434"/>
      <c r="H5" s="436"/>
    </row>
    <row r="6" spans="1:8">
      <c r="A6" s="17" t="s">
        <v>7</v>
      </c>
      <c r="B6" s="18" t="s">
        <v>37</v>
      </c>
      <c r="C6" s="19" t="s">
        <v>72</v>
      </c>
      <c r="D6" s="19" t="s">
        <v>73</v>
      </c>
      <c r="E6" s="19" t="s">
        <v>74</v>
      </c>
      <c r="F6" s="19" t="s">
        <v>72</v>
      </c>
      <c r="G6" s="19" t="s">
        <v>73</v>
      </c>
      <c r="H6" s="20" t="s">
        <v>74</v>
      </c>
    </row>
    <row r="7" spans="1:8" ht="14.4">
      <c r="A7" s="17">
        <v>1</v>
      </c>
      <c r="B7" s="21" t="s">
        <v>38</v>
      </c>
      <c r="C7" s="324">
        <v>950067.73</v>
      </c>
      <c r="D7" s="324">
        <v>5548325.3600000003</v>
      </c>
      <c r="E7" s="325">
        <f>C7+D7</f>
        <v>6498393.0899999999</v>
      </c>
      <c r="F7" s="326">
        <v>775923.17999999993</v>
      </c>
      <c r="G7" s="327">
        <v>1579775.6800000002</v>
      </c>
      <c r="H7" s="328">
        <f>F7+G7</f>
        <v>2355698.8600000003</v>
      </c>
    </row>
    <row r="8" spans="1:8" ht="14.4">
      <c r="A8" s="17">
        <v>2</v>
      </c>
      <c r="B8" s="21" t="s">
        <v>39</v>
      </c>
      <c r="C8" s="324">
        <v>161161.87</v>
      </c>
      <c r="D8" s="324">
        <v>4185487.12</v>
      </c>
      <c r="E8" s="325">
        <f t="shared" ref="E8:E20" si="0">C8+D8</f>
        <v>4346648.99</v>
      </c>
      <c r="F8" s="326">
        <v>466675.82</v>
      </c>
      <c r="G8" s="327">
        <v>3227544.01</v>
      </c>
      <c r="H8" s="328">
        <f t="shared" ref="H8:H40" si="1">F8+G8</f>
        <v>3694219.8299999996</v>
      </c>
    </row>
    <row r="9" spans="1:8" ht="14.4">
      <c r="A9" s="17">
        <v>3</v>
      </c>
      <c r="B9" s="21" t="s">
        <v>40</v>
      </c>
      <c r="C9" s="324">
        <v>5044031.71</v>
      </c>
      <c r="D9" s="324">
        <v>6522552.1400000006</v>
      </c>
      <c r="E9" s="325">
        <f t="shared" si="0"/>
        <v>11566583.850000001</v>
      </c>
      <c r="F9" s="326">
        <v>1082797.45</v>
      </c>
      <c r="G9" s="327">
        <v>1656150.8299999998</v>
      </c>
      <c r="H9" s="328">
        <f t="shared" si="1"/>
        <v>2738948.28</v>
      </c>
    </row>
    <row r="10" spans="1:8" ht="14.4">
      <c r="A10" s="17">
        <v>4</v>
      </c>
      <c r="B10" s="21" t="s">
        <v>41</v>
      </c>
      <c r="C10" s="324">
        <v>0</v>
      </c>
      <c r="D10" s="324">
        <v>0</v>
      </c>
      <c r="E10" s="325">
        <f t="shared" si="0"/>
        <v>0</v>
      </c>
      <c r="F10" s="326">
        <v>0</v>
      </c>
      <c r="G10" s="327">
        <v>0</v>
      </c>
      <c r="H10" s="328">
        <f t="shared" si="1"/>
        <v>0</v>
      </c>
    </row>
    <row r="11" spans="1:8" ht="14.4">
      <c r="A11" s="17">
        <v>5</v>
      </c>
      <c r="B11" s="21" t="s">
        <v>42</v>
      </c>
      <c r="C11" s="324">
        <v>11308050.85</v>
      </c>
      <c r="D11" s="324">
        <v>0</v>
      </c>
      <c r="E11" s="325">
        <f t="shared" si="0"/>
        <v>11308050.85</v>
      </c>
      <c r="F11" s="326">
        <v>12031219.050000001</v>
      </c>
      <c r="G11" s="327">
        <v>0</v>
      </c>
      <c r="H11" s="328">
        <f t="shared" si="1"/>
        <v>12031219.050000001</v>
      </c>
    </row>
    <row r="12" spans="1:8" ht="14.4">
      <c r="A12" s="17">
        <v>6.1</v>
      </c>
      <c r="B12" s="22" t="s">
        <v>43</v>
      </c>
      <c r="C12" s="324">
        <v>2387462.92</v>
      </c>
      <c r="D12" s="324">
        <v>3764525.1</v>
      </c>
      <c r="E12" s="325">
        <f t="shared" si="0"/>
        <v>6151988.0199999996</v>
      </c>
      <c r="F12" s="326">
        <v>4651353</v>
      </c>
      <c r="G12" s="327">
        <v>7934661.2599999998</v>
      </c>
      <c r="H12" s="328">
        <f t="shared" si="1"/>
        <v>12586014.26</v>
      </c>
    </row>
    <row r="13" spans="1:8" ht="14.4">
      <c r="A13" s="17">
        <v>6.2</v>
      </c>
      <c r="B13" s="22" t="s">
        <v>44</v>
      </c>
      <c r="C13" s="324">
        <v>-287373.28000000003</v>
      </c>
      <c r="D13" s="324">
        <v>-829721.56</v>
      </c>
      <c r="E13" s="325">
        <f t="shared" si="0"/>
        <v>-1117094.8400000001</v>
      </c>
      <c r="F13" s="326">
        <v>-744975.45</v>
      </c>
      <c r="G13" s="327">
        <v>-1434792.61</v>
      </c>
      <c r="H13" s="328">
        <f t="shared" si="1"/>
        <v>-2179768.06</v>
      </c>
    </row>
    <row r="14" spans="1:8" ht="14.4">
      <c r="A14" s="17">
        <v>6</v>
      </c>
      <c r="B14" s="21" t="s">
        <v>45</v>
      </c>
      <c r="C14" s="325">
        <f>C12+C13</f>
        <v>2100089.6399999997</v>
      </c>
      <c r="D14" s="325">
        <f>D12+D13</f>
        <v>2934803.54</v>
      </c>
      <c r="E14" s="325">
        <f t="shared" si="0"/>
        <v>5034893.18</v>
      </c>
      <c r="F14" s="325">
        <f>F12+F13</f>
        <v>3906377.55</v>
      </c>
      <c r="G14" s="325">
        <f>G12+G13</f>
        <v>6499868.6499999994</v>
      </c>
      <c r="H14" s="328">
        <f t="shared" si="1"/>
        <v>10406246.199999999</v>
      </c>
    </row>
    <row r="15" spans="1:8" ht="14.4">
      <c r="A15" s="17">
        <v>7</v>
      </c>
      <c r="B15" s="21" t="s">
        <v>46</v>
      </c>
      <c r="C15" s="324">
        <v>635319.84</v>
      </c>
      <c r="D15" s="324">
        <v>17069.940000000002</v>
      </c>
      <c r="E15" s="325">
        <f t="shared" si="0"/>
        <v>652389.78</v>
      </c>
      <c r="F15" s="326">
        <v>751838.82</v>
      </c>
      <c r="G15" s="327">
        <v>49741.61</v>
      </c>
      <c r="H15" s="328">
        <f t="shared" si="1"/>
        <v>801580.42999999993</v>
      </c>
    </row>
    <row r="16" spans="1:8" ht="14.4">
      <c r="A16" s="17">
        <v>8</v>
      </c>
      <c r="B16" s="21" t="s">
        <v>219</v>
      </c>
      <c r="C16" s="324">
        <v>1507714.4000000001</v>
      </c>
      <c r="D16" s="324">
        <v>0</v>
      </c>
      <c r="E16" s="325">
        <f t="shared" si="0"/>
        <v>1507714.4000000001</v>
      </c>
      <c r="F16" s="326">
        <v>2291099.2599999998</v>
      </c>
      <c r="G16" s="327">
        <v>0</v>
      </c>
      <c r="H16" s="328">
        <f t="shared" si="1"/>
        <v>2291099.2599999998</v>
      </c>
    </row>
    <row r="17" spans="1:8" ht="14.4">
      <c r="A17" s="17">
        <v>9</v>
      </c>
      <c r="B17" s="21" t="s">
        <v>47</v>
      </c>
      <c r="C17" s="324">
        <v>20000</v>
      </c>
      <c r="D17" s="324">
        <v>0</v>
      </c>
      <c r="E17" s="325">
        <f t="shared" si="0"/>
        <v>20000</v>
      </c>
      <c r="F17" s="326">
        <v>20000</v>
      </c>
      <c r="G17" s="327">
        <v>0</v>
      </c>
      <c r="H17" s="328">
        <f t="shared" si="1"/>
        <v>20000</v>
      </c>
    </row>
    <row r="18" spans="1:8" ht="14.4">
      <c r="A18" s="17">
        <v>10</v>
      </c>
      <c r="B18" s="21" t="s">
        <v>48</v>
      </c>
      <c r="C18" s="324">
        <v>15655964.43</v>
      </c>
      <c r="D18" s="324">
        <v>0</v>
      </c>
      <c r="E18" s="325">
        <f t="shared" si="0"/>
        <v>15655964.43</v>
      </c>
      <c r="F18" s="326">
        <v>16308523</v>
      </c>
      <c r="G18" s="327">
        <v>0</v>
      </c>
      <c r="H18" s="328">
        <f t="shared" si="1"/>
        <v>16308523</v>
      </c>
    </row>
    <row r="19" spans="1:8" ht="14.4">
      <c r="A19" s="17">
        <v>11</v>
      </c>
      <c r="B19" s="21" t="s">
        <v>49</v>
      </c>
      <c r="C19" s="324">
        <v>1051764.78</v>
      </c>
      <c r="D19" s="324">
        <v>112314.70999999999</v>
      </c>
      <c r="E19" s="325">
        <f t="shared" si="0"/>
        <v>1164079.49</v>
      </c>
      <c r="F19" s="326">
        <v>1404638.65</v>
      </c>
      <c r="G19" s="327">
        <v>116395.75</v>
      </c>
      <c r="H19" s="328">
        <f t="shared" si="1"/>
        <v>1521034.4</v>
      </c>
    </row>
    <row r="20" spans="1:8" ht="14.4">
      <c r="A20" s="17">
        <v>12</v>
      </c>
      <c r="B20" s="24" t="s">
        <v>50</v>
      </c>
      <c r="C20" s="325">
        <f>SUM(C7:C11)+SUM(C14:C19)</f>
        <v>38434165.25</v>
      </c>
      <c r="D20" s="325">
        <f>SUM(D7:D11)+SUM(D14:D19)</f>
        <v>19320552.810000002</v>
      </c>
      <c r="E20" s="325">
        <f t="shared" si="0"/>
        <v>57754718.060000002</v>
      </c>
      <c r="F20" s="325">
        <f>SUM(F7:F11)+SUM(F14:F19)</f>
        <v>39039092.780000001</v>
      </c>
      <c r="G20" s="325">
        <f>SUM(G7:G11)+SUM(G14:G19)</f>
        <v>13129476.529999999</v>
      </c>
      <c r="H20" s="328">
        <f t="shared" si="1"/>
        <v>52168569.310000002</v>
      </c>
    </row>
    <row r="21" spans="1:8" ht="14.4">
      <c r="A21" s="17"/>
      <c r="B21" s="18" t="s">
        <v>51</v>
      </c>
      <c r="C21" s="329"/>
      <c r="D21" s="329"/>
      <c r="E21" s="329"/>
      <c r="F21" s="330"/>
      <c r="G21" s="331"/>
      <c r="H21" s="332"/>
    </row>
    <row r="22" spans="1:8" ht="14.4">
      <c r="A22" s="17">
        <v>13</v>
      </c>
      <c r="B22" s="21" t="s">
        <v>52</v>
      </c>
      <c r="C22" s="324">
        <v>0</v>
      </c>
      <c r="D22" s="324">
        <v>0</v>
      </c>
      <c r="E22" s="325">
        <f>C22+D22</f>
        <v>0</v>
      </c>
      <c r="F22" s="326">
        <v>1184.1199999999999</v>
      </c>
      <c r="G22" s="327">
        <v>2874374.27</v>
      </c>
      <c r="H22" s="328">
        <f t="shared" si="1"/>
        <v>2875558.39</v>
      </c>
    </row>
    <row r="23" spans="1:8" ht="14.4">
      <c r="A23" s="17">
        <v>14</v>
      </c>
      <c r="B23" s="21" t="s">
        <v>53</v>
      </c>
      <c r="C23" s="324">
        <v>2696011.41</v>
      </c>
      <c r="D23" s="324">
        <v>7695104.8800000008</v>
      </c>
      <c r="E23" s="325">
        <f t="shared" ref="E23:E40" si="2">C23+D23</f>
        <v>10391116.290000001</v>
      </c>
      <c r="F23" s="326">
        <v>4043571.17</v>
      </c>
      <c r="G23" s="327">
        <v>4159349.54</v>
      </c>
      <c r="H23" s="328">
        <f t="shared" si="1"/>
        <v>8202920.71</v>
      </c>
    </row>
    <row r="24" spans="1:8" ht="14.4">
      <c r="A24" s="17">
        <v>15</v>
      </c>
      <c r="B24" s="21" t="s">
        <v>54</v>
      </c>
      <c r="C24" s="324">
        <v>520713.31999999995</v>
      </c>
      <c r="D24" s="324">
        <v>7366512.79</v>
      </c>
      <c r="E24" s="325">
        <f t="shared" si="2"/>
        <v>7887226.1100000003</v>
      </c>
      <c r="F24" s="326">
        <v>395632.70999999996</v>
      </c>
      <c r="G24" s="327">
        <v>887539.59</v>
      </c>
      <c r="H24" s="328">
        <f t="shared" si="1"/>
        <v>1283172.2999999998</v>
      </c>
    </row>
    <row r="25" spans="1:8" ht="14.4">
      <c r="A25" s="17">
        <v>16</v>
      </c>
      <c r="B25" s="21" t="s">
        <v>55</v>
      </c>
      <c r="C25" s="324">
        <v>870526.16</v>
      </c>
      <c r="D25" s="324">
        <v>4072194.19</v>
      </c>
      <c r="E25" s="325">
        <f t="shared" si="2"/>
        <v>4942720.3499999996</v>
      </c>
      <c r="F25" s="326">
        <v>2843214.51</v>
      </c>
      <c r="G25" s="327">
        <v>7003377.7599999998</v>
      </c>
      <c r="H25" s="328">
        <f t="shared" si="1"/>
        <v>9846592.2699999996</v>
      </c>
    </row>
    <row r="26" spans="1:8" ht="14.4">
      <c r="A26" s="17">
        <v>17</v>
      </c>
      <c r="B26" s="21" t="s">
        <v>56</v>
      </c>
      <c r="C26" s="329"/>
      <c r="D26" s="329"/>
      <c r="E26" s="325">
        <f t="shared" si="2"/>
        <v>0</v>
      </c>
      <c r="F26" s="330"/>
      <c r="G26" s="331"/>
      <c r="H26" s="328">
        <f t="shared" si="1"/>
        <v>0</v>
      </c>
    </row>
    <row r="27" spans="1:8" ht="14.4">
      <c r="A27" s="17">
        <v>18</v>
      </c>
      <c r="B27" s="21" t="s">
        <v>57</v>
      </c>
      <c r="C27" s="324">
        <v>5500000</v>
      </c>
      <c r="D27" s="324">
        <v>0</v>
      </c>
      <c r="E27" s="325">
        <f t="shared" si="2"/>
        <v>5500000</v>
      </c>
      <c r="F27" s="326">
        <v>0</v>
      </c>
      <c r="G27" s="327">
        <v>0</v>
      </c>
      <c r="H27" s="328">
        <f t="shared" si="1"/>
        <v>0</v>
      </c>
    </row>
    <row r="28" spans="1:8" ht="14.4">
      <c r="A28" s="17">
        <v>19</v>
      </c>
      <c r="B28" s="21" t="s">
        <v>58</v>
      </c>
      <c r="C28" s="324">
        <v>43649.61</v>
      </c>
      <c r="D28" s="324">
        <v>61739.96</v>
      </c>
      <c r="E28" s="325">
        <f t="shared" si="2"/>
        <v>105389.57</v>
      </c>
      <c r="F28" s="326">
        <v>181128.03</v>
      </c>
      <c r="G28" s="327">
        <v>218036.28</v>
      </c>
      <c r="H28" s="328">
        <f t="shared" si="1"/>
        <v>399164.31</v>
      </c>
    </row>
    <row r="29" spans="1:8" ht="14.4">
      <c r="A29" s="17">
        <v>20</v>
      </c>
      <c r="B29" s="21" t="s">
        <v>59</v>
      </c>
      <c r="C29" s="324">
        <v>840519.9800000001</v>
      </c>
      <c r="D29" s="324">
        <v>49130.49</v>
      </c>
      <c r="E29" s="325">
        <f t="shared" si="2"/>
        <v>889650.47000000009</v>
      </c>
      <c r="F29" s="326">
        <v>1088698.0489999999</v>
      </c>
      <c r="G29" s="327">
        <v>47253.619999999995</v>
      </c>
      <c r="H29" s="328">
        <f t="shared" si="1"/>
        <v>1135951.6689999998</v>
      </c>
    </row>
    <row r="30" spans="1:8" ht="14.4">
      <c r="A30" s="17">
        <v>21</v>
      </c>
      <c r="B30" s="21" t="s">
        <v>60</v>
      </c>
      <c r="C30" s="324">
        <v>0</v>
      </c>
      <c r="D30" s="324">
        <v>0</v>
      </c>
      <c r="E30" s="325">
        <f t="shared" si="2"/>
        <v>0</v>
      </c>
      <c r="F30" s="326">
        <v>0</v>
      </c>
      <c r="G30" s="327">
        <v>0</v>
      </c>
      <c r="H30" s="328">
        <f t="shared" si="1"/>
        <v>0</v>
      </c>
    </row>
    <row r="31" spans="1:8" ht="14.4">
      <c r="A31" s="17">
        <v>22</v>
      </c>
      <c r="B31" s="24" t="s">
        <v>61</v>
      </c>
      <c r="C31" s="325">
        <f>SUM(C22:C30)</f>
        <v>10471420.48</v>
      </c>
      <c r="D31" s="325">
        <f>SUM(D22:D30)</f>
        <v>19244682.310000002</v>
      </c>
      <c r="E31" s="325">
        <f>C31+D31</f>
        <v>29716102.790000003</v>
      </c>
      <c r="F31" s="325">
        <f>SUM(F22:F30)</f>
        <v>8553428.5889999997</v>
      </c>
      <c r="G31" s="325">
        <f>SUM(G22:G30)</f>
        <v>15189931.059999999</v>
      </c>
      <c r="H31" s="328">
        <f t="shared" si="1"/>
        <v>23743359.648999996</v>
      </c>
    </row>
    <row r="32" spans="1:8" ht="14.4">
      <c r="A32" s="17"/>
      <c r="B32" s="18" t="s">
        <v>62</v>
      </c>
      <c r="C32" s="329"/>
      <c r="D32" s="329"/>
      <c r="E32" s="324"/>
      <c r="F32" s="330"/>
      <c r="G32" s="331"/>
      <c r="H32" s="332"/>
    </row>
    <row r="33" spans="1:8" ht="14.4">
      <c r="A33" s="17">
        <v>23</v>
      </c>
      <c r="B33" s="21" t="s">
        <v>63</v>
      </c>
      <c r="C33" s="324">
        <v>30000000</v>
      </c>
      <c r="D33" s="329">
        <v>0</v>
      </c>
      <c r="E33" s="325">
        <f t="shared" si="2"/>
        <v>30000000</v>
      </c>
      <c r="F33" s="326">
        <v>30000000</v>
      </c>
      <c r="G33" s="331">
        <v>0</v>
      </c>
      <c r="H33" s="328">
        <f t="shared" si="1"/>
        <v>30000000</v>
      </c>
    </row>
    <row r="34" spans="1:8" ht="14.4">
      <c r="A34" s="17">
        <v>24</v>
      </c>
      <c r="B34" s="21" t="s">
        <v>64</v>
      </c>
      <c r="C34" s="324">
        <v>0</v>
      </c>
      <c r="D34" s="329">
        <v>0</v>
      </c>
      <c r="E34" s="325">
        <f t="shared" si="2"/>
        <v>0</v>
      </c>
      <c r="F34" s="326">
        <v>0</v>
      </c>
      <c r="G34" s="331">
        <v>0</v>
      </c>
      <c r="H34" s="328">
        <f t="shared" si="1"/>
        <v>0</v>
      </c>
    </row>
    <row r="35" spans="1:8" ht="14.4">
      <c r="A35" s="17">
        <v>25</v>
      </c>
      <c r="B35" s="23" t="s">
        <v>65</v>
      </c>
      <c r="C35" s="324">
        <v>0</v>
      </c>
      <c r="D35" s="329">
        <v>0</v>
      </c>
      <c r="E35" s="325">
        <f t="shared" si="2"/>
        <v>0</v>
      </c>
      <c r="F35" s="326">
        <v>0</v>
      </c>
      <c r="G35" s="331">
        <v>0</v>
      </c>
      <c r="H35" s="328">
        <f t="shared" si="1"/>
        <v>0</v>
      </c>
    </row>
    <row r="36" spans="1:8" ht="14.4">
      <c r="A36" s="17">
        <v>26</v>
      </c>
      <c r="B36" s="21" t="s">
        <v>66</v>
      </c>
      <c r="C36" s="324">
        <v>0</v>
      </c>
      <c r="D36" s="329">
        <v>0</v>
      </c>
      <c r="E36" s="325">
        <f t="shared" si="2"/>
        <v>0</v>
      </c>
      <c r="F36" s="326">
        <v>0</v>
      </c>
      <c r="G36" s="331">
        <v>0</v>
      </c>
      <c r="H36" s="328">
        <f t="shared" si="1"/>
        <v>0</v>
      </c>
    </row>
    <row r="37" spans="1:8" ht="14.4">
      <c r="A37" s="17">
        <v>27</v>
      </c>
      <c r="B37" s="21" t="s">
        <v>67</v>
      </c>
      <c r="C37" s="324">
        <v>0</v>
      </c>
      <c r="D37" s="329">
        <v>0</v>
      </c>
      <c r="E37" s="325">
        <f t="shared" si="2"/>
        <v>0</v>
      </c>
      <c r="F37" s="326">
        <v>0</v>
      </c>
      <c r="G37" s="331">
        <v>0</v>
      </c>
      <c r="H37" s="328">
        <f t="shared" si="1"/>
        <v>0</v>
      </c>
    </row>
    <row r="38" spans="1:8" ht="14.4">
      <c r="A38" s="17">
        <v>28</v>
      </c>
      <c r="B38" s="21" t="s">
        <v>68</v>
      </c>
      <c r="C38" s="324">
        <v>-6943817.2400000002</v>
      </c>
      <c r="D38" s="329">
        <v>0</v>
      </c>
      <c r="E38" s="325">
        <f t="shared" si="2"/>
        <v>-6943817.2400000002</v>
      </c>
      <c r="F38" s="326">
        <v>-6557222.5399999991</v>
      </c>
      <c r="G38" s="331">
        <v>0</v>
      </c>
      <c r="H38" s="328">
        <f t="shared" si="1"/>
        <v>-6557222.5399999991</v>
      </c>
    </row>
    <row r="39" spans="1:8" ht="14.4">
      <c r="A39" s="17">
        <v>29</v>
      </c>
      <c r="B39" s="21" t="s">
        <v>69</v>
      </c>
      <c r="C39" s="324">
        <v>4982432.3</v>
      </c>
      <c r="D39" s="329">
        <v>0</v>
      </c>
      <c r="E39" s="325">
        <f t="shared" si="2"/>
        <v>4982432.3</v>
      </c>
      <c r="F39" s="326">
        <v>4982432.3</v>
      </c>
      <c r="G39" s="331">
        <v>0</v>
      </c>
      <c r="H39" s="328">
        <f t="shared" si="1"/>
        <v>4982432.3</v>
      </c>
    </row>
    <row r="40" spans="1:8" ht="14.4">
      <c r="A40" s="17">
        <v>30</v>
      </c>
      <c r="B40" s="286" t="s">
        <v>289</v>
      </c>
      <c r="C40" s="324">
        <v>28038615.059999999</v>
      </c>
      <c r="D40" s="329">
        <v>0</v>
      </c>
      <c r="E40" s="325">
        <f t="shared" si="2"/>
        <v>28038615.059999999</v>
      </c>
      <c r="F40" s="326">
        <v>28425209.760000002</v>
      </c>
      <c r="G40" s="331">
        <v>0</v>
      </c>
      <c r="H40" s="328">
        <f t="shared" si="1"/>
        <v>28425209.760000002</v>
      </c>
    </row>
    <row r="41" spans="1:8" ht="15" thickBot="1">
      <c r="A41" s="25">
        <v>31</v>
      </c>
      <c r="B41" s="26" t="s">
        <v>70</v>
      </c>
      <c r="C41" s="333">
        <f>C31+C40</f>
        <v>38510035.539999999</v>
      </c>
      <c r="D41" s="333">
        <f>D31+D40</f>
        <v>19244682.310000002</v>
      </c>
      <c r="E41" s="333">
        <f>C41+D41</f>
        <v>57754717.850000001</v>
      </c>
      <c r="F41" s="333">
        <f>F31+F40</f>
        <v>36978638.348999999</v>
      </c>
      <c r="G41" s="333">
        <f>G31+G40</f>
        <v>15189931.059999999</v>
      </c>
      <c r="H41" s="334">
        <f>F41+G41</f>
        <v>52168569.408999994</v>
      </c>
    </row>
    <row r="43" spans="1:8">
      <c r="B43" s="27"/>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67"/>
  <sheetViews>
    <sheetView workbookViewId="0">
      <pane xSplit="1" ySplit="6" topLeftCell="B58" activePane="bottomRight" state="frozen"/>
      <selection activeCell="B9" sqref="B9"/>
      <selection pane="topRight" activeCell="B9" sqref="B9"/>
      <selection pane="bottomLeft" activeCell="B9" sqref="B9"/>
      <selection pane="bottomRight" activeCell="B3" sqref="B3"/>
    </sheetView>
  </sheetViews>
  <sheetFormatPr defaultColWidth="9.109375" defaultRowHeight="13.2"/>
  <cols>
    <col min="1" max="1" width="9.5546875" style="5" bestFit="1" customWidth="1"/>
    <col min="2" max="2" width="89.109375" style="5" customWidth="1"/>
    <col min="3" max="8" width="12.6640625" style="5" customWidth="1"/>
    <col min="9" max="9" width="8.88671875" style="5" customWidth="1"/>
    <col min="10" max="16384" width="9.109375" style="5"/>
  </cols>
  <sheetData>
    <row r="1" spans="1:8">
      <c r="A1" s="3" t="s">
        <v>33</v>
      </c>
      <c r="B1" s="4" t="str">
        <f>'2.RC'!B1</f>
        <v>JSC Silk Road Bank</v>
      </c>
      <c r="C1" s="4"/>
    </row>
    <row r="2" spans="1:8">
      <c r="A2" s="3" t="s">
        <v>34</v>
      </c>
      <c r="B2" s="4" t="str">
        <f>'2.RC'!B2</f>
        <v>06/30/2017</v>
      </c>
      <c r="C2" s="7"/>
      <c r="D2" s="8"/>
      <c r="E2" s="8"/>
      <c r="F2" s="8"/>
      <c r="G2" s="8"/>
      <c r="H2" s="8"/>
    </row>
    <row r="3" spans="1:8">
      <c r="A3" s="3"/>
      <c r="B3" s="4"/>
      <c r="C3" s="7"/>
      <c r="D3" s="8"/>
      <c r="E3" s="8"/>
      <c r="F3" s="8"/>
      <c r="G3" s="8"/>
      <c r="H3" s="8"/>
    </row>
    <row r="4" spans="1:8" ht="13.8" thickBot="1">
      <c r="A4" s="29" t="s">
        <v>214</v>
      </c>
      <c r="B4" s="232" t="s">
        <v>24</v>
      </c>
      <c r="C4" s="10"/>
      <c r="D4" s="12"/>
      <c r="E4" s="12"/>
      <c r="F4" s="13"/>
      <c r="G4" s="13"/>
      <c r="H4" s="30" t="s">
        <v>76</v>
      </c>
    </row>
    <row r="5" spans="1:8">
      <c r="A5" s="31" t="s">
        <v>7</v>
      </c>
      <c r="B5" s="32"/>
      <c r="C5" s="433" t="s">
        <v>71</v>
      </c>
      <c r="D5" s="434"/>
      <c r="E5" s="435"/>
      <c r="F5" s="433" t="s">
        <v>75</v>
      </c>
      <c r="G5" s="434"/>
      <c r="H5" s="436"/>
    </row>
    <row r="6" spans="1:8">
      <c r="A6" s="33" t="s">
        <v>7</v>
      </c>
      <c r="B6" s="34"/>
      <c r="C6" s="35" t="s">
        <v>72</v>
      </c>
      <c r="D6" s="35" t="s">
        <v>73</v>
      </c>
      <c r="E6" s="35" t="s">
        <v>74</v>
      </c>
      <c r="F6" s="35" t="s">
        <v>72</v>
      </c>
      <c r="G6" s="35" t="s">
        <v>73</v>
      </c>
      <c r="H6" s="36" t="s">
        <v>74</v>
      </c>
    </row>
    <row r="7" spans="1:8">
      <c r="A7" s="37"/>
      <c r="B7" s="232" t="s">
        <v>213</v>
      </c>
      <c r="C7" s="38"/>
      <c r="D7" s="38"/>
      <c r="E7" s="38"/>
      <c r="F7" s="38"/>
      <c r="G7" s="38"/>
      <c r="H7" s="39"/>
    </row>
    <row r="8" spans="1:8" ht="13.8">
      <c r="A8" s="37">
        <v>1</v>
      </c>
      <c r="B8" s="40" t="s">
        <v>212</v>
      </c>
      <c r="C8" s="335">
        <v>350849.97</v>
      </c>
      <c r="D8" s="335">
        <v>6196.41</v>
      </c>
      <c r="E8" s="325">
        <f>C8+D8</f>
        <v>357046.37999999995</v>
      </c>
      <c r="F8" s="335">
        <v>38934.120000000003</v>
      </c>
      <c r="G8" s="335">
        <v>4506.91</v>
      </c>
      <c r="H8" s="336">
        <f>F8+G8</f>
        <v>43441.03</v>
      </c>
    </row>
    <row r="9" spans="1:8" ht="13.8">
      <c r="A9" s="37">
        <v>2</v>
      </c>
      <c r="B9" s="40" t="s">
        <v>211</v>
      </c>
      <c r="C9" s="337">
        <f>SUM(C10:C18)</f>
        <v>174617.60000000001</v>
      </c>
      <c r="D9" s="337">
        <f>SUM(D10:D18)</f>
        <v>336377.25</v>
      </c>
      <c r="E9" s="325">
        <f t="shared" ref="E9:E67" si="0">C9+D9</f>
        <v>510994.85</v>
      </c>
      <c r="F9" s="337">
        <f>SUM(F10:F18)</f>
        <v>328632.58999999997</v>
      </c>
      <c r="G9" s="337">
        <f>SUM(G10:G18)</f>
        <v>622504.97000000009</v>
      </c>
      <c r="H9" s="336">
        <f t="shared" ref="H9:H67" si="1">F9+G9</f>
        <v>951137.56</v>
      </c>
    </row>
    <row r="10" spans="1:8" ht="13.8">
      <c r="A10" s="37">
        <v>2.1</v>
      </c>
      <c r="B10" s="41" t="s">
        <v>210</v>
      </c>
      <c r="C10" s="335">
        <v>0</v>
      </c>
      <c r="D10" s="335">
        <v>0</v>
      </c>
      <c r="E10" s="325">
        <f t="shared" si="0"/>
        <v>0</v>
      </c>
      <c r="F10" s="335">
        <v>4832.87</v>
      </c>
      <c r="G10" s="335">
        <v>0</v>
      </c>
      <c r="H10" s="336">
        <f t="shared" si="1"/>
        <v>4832.87</v>
      </c>
    </row>
    <row r="11" spans="1:8" ht="13.8">
      <c r="A11" s="37">
        <v>2.2000000000000002</v>
      </c>
      <c r="B11" s="41" t="s">
        <v>209</v>
      </c>
      <c r="C11" s="335">
        <v>1027.3500000000004</v>
      </c>
      <c r="D11" s="335">
        <v>75327.72</v>
      </c>
      <c r="E11" s="325">
        <f t="shared" si="0"/>
        <v>76355.070000000007</v>
      </c>
      <c r="F11" s="335">
        <v>73442.09</v>
      </c>
      <c r="G11" s="335">
        <v>68460.510000000024</v>
      </c>
      <c r="H11" s="336">
        <f t="shared" si="1"/>
        <v>141902.60000000003</v>
      </c>
    </row>
    <row r="12" spans="1:8" ht="13.8">
      <c r="A12" s="37">
        <v>2.2999999999999998</v>
      </c>
      <c r="B12" s="41" t="s">
        <v>208</v>
      </c>
      <c r="C12" s="335">
        <v>21282.02</v>
      </c>
      <c r="D12" s="335">
        <v>0</v>
      </c>
      <c r="E12" s="325">
        <f t="shared" si="0"/>
        <v>21282.02</v>
      </c>
      <c r="F12" s="335">
        <v>25657.93</v>
      </c>
      <c r="G12" s="335">
        <v>0</v>
      </c>
      <c r="H12" s="336">
        <f t="shared" si="1"/>
        <v>25657.93</v>
      </c>
    </row>
    <row r="13" spans="1:8" ht="13.8">
      <c r="A13" s="37">
        <v>2.4</v>
      </c>
      <c r="B13" s="41" t="s">
        <v>207</v>
      </c>
      <c r="C13" s="335">
        <v>0</v>
      </c>
      <c r="D13" s="335">
        <v>0</v>
      </c>
      <c r="E13" s="325">
        <f t="shared" si="0"/>
        <v>0</v>
      </c>
      <c r="F13" s="335">
        <v>0</v>
      </c>
      <c r="G13" s="335">
        <v>0</v>
      </c>
      <c r="H13" s="336">
        <f t="shared" si="1"/>
        <v>0</v>
      </c>
    </row>
    <row r="14" spans="1:8" ht="13.8">
      <c r="A14" s="37">
        <v>2.5</v>
      </c>
      <c r="B14" s="41" t="s">
        <v>206</v>
      </c>
      <c r="C14" s="335">
        <v>0</v>
      </c>
      <c r="D14" s="335">
        <v>0</v>
      </c>
      <c r="E14" s="325">
        <f t="shared" si="0"/>
        <v>0</v>
      </c>
      <c r="F14" s="335">
        <v>0</v>
      </c>
      <c r="G14" s="335">
        <v>0</v>
      </c>
      <c r="H14" s="336">
        <f t="shared" si="1"/>
        <v>0</v>
      </c>
    </row>
    <row r="15" spans="1:8" ht="13.8">
      <c r="A15" s="37">
        <v>2.6</v>
      </c>
      <c r="B15" s="41" t="s">
        <v>205</v>
      </c>
      <c r="C15" s="335">
        <v>0</v>
      </c>
      <c r="D15" s="335">
        <v>0</v>
      </c>
      <c r="E15" s="325">
        <f t="shared" si="0"/>
        <v>0</v>
      </c>
      <c r="F15" s="335">
        <v>52.01</v>
      </c>
      <c r="G15" s="335">
        <v>20608.93</v>
      </c>
      <c r="H15" s="336">
        <f t="shared" si="1"/>
        <v>20660.939999999999</v>
      </c>
    </row>
    <row r="16" spans="1:8" ht="13.8">
      <c r="A16" s="37">
        <v>2.7</v>
      </c>
      <c r="B16" s="41" t="s">
        <v>204</v>
      </c>
      <c r="C16" s="335">
        <v>91416.25</v>
      </c>
      <c r="D16" s="335">
        <v>0</v>
      </c>
      <c r="E16" s="325">
        <f t="shared" si="0"/>
        <v>91416.25</v>
      </c>
      <c r="F16" s="335">
        <v>106631.37</v>
      </c>
      <c r="G16" s="335">
        <v>0</v>
      </c>
      <c r="H16" s="336">
        <f t="shared" si="1"/>
        <v>106631.37</v>
      </c>
    </row>
    <row r="17" spans="1:8" ht="13.8">
      <c r="A17" s="37">
        <v>2.8</v>
      </c>
      <c r="B17" s="41" t="s">
        <v>203</v>
      </c>
      <c r="C17" s="335">
        <v>55933.08</v>
      </c>
      <c r="D17" s="335">
        <v>211946.38</v>
      </c>
      <c r="E17" s="325">
        <f t="shared" si="0"/>
        <v>267879.46000000002</v>
      </c>
      <c r="F17" s="335">
        <v>99044.25</v>
      </c>
      <c r="G17" s="335">
        <v>458658.24</v>
      </c>
      <c r="H17" s="336">
        <f t="shared" si="1"/>
        <v>557702.49</v>
      </c>
    </row>
    <row r="18" spans="1:8" ht="13.8">
      <c r="A18" s="37">
        <v>2.9</v>
      </c>
      <c r="B18" s="41" t="s">
        <v>202</v>
      </c>
      <c r="C18" s="335">
        <v>4958.8999999999996</v>
      </c>
      <c r="D18" s="335">
        <v>49103.15</v>
      </c>
      <c r="E18" s="325">
        <f t="shared" si="0"/>
        <v>54062.05</v>
      </c>
      <c r="F18" s="335">
        <v>18972.07</v>
      </c>
      <c r="G18" s="335">
        <v>74777.289999999994</v>
      </c>
      <c r="H18" s="336">
        <f t="shared" si="1"/>
        <v>93749.359999999986</v>
      </c>
    </row>
    <row r="19" spans="1:8" ht="13.8">
      <c r="A19" s="37">
        <v>3</v>
      </c>
      <c r="B19" s="40" t="s">
        <v>201</v>
      </c>
      <c r="C19" s="335">
        <v>9633.24</v>
      </c>
      <c r="D19" s="335">
        <v>43481.05</v>
      </c>
      <c r="E19" s="325">
        <f t="shared" si="0"/>
        <v>53114.29</v>
      </c>
      <c r="F19" s="335">
        <v>18710.52</v>
      </c>
      <c r="G19" s="335">
        <v>53222.12</v>
      </c>
      <c r="H19" s="336">
        <f t="shared" si="1"/>
        <v>71932.639999999999</v>
      </c>
    </row>
    <row r="20" spans="1:8" ht="13.8">
      <c r="A20" s="37">
        <v>4</v>
      </c>
      <c r="B20" s="40" t="s">
        <v>200</v>
      </c>
      <c r="C20" s="335">
        <v>737277.93</v>
      </c>
      <c r="D20" s="335"/>
      <c r="E20" s="325">
        <f t="shared" si="0"/>
        <v>737277.93</v>
      </c>
      <c r="F20" s="335">
        <v>765833.25</v>
      </c>
      <c r="G20" s="335"/>
      <c r="H20" s="336">
        <f t="shared" si="1"/>
        <v>765833.25</v>
      </c>
    </row>
    <row r="21" spans="1:8" ht="13.8">
      <c r="A21" s="37">
        <v>5</v>
      </c>
      <c r="B21" s="40" t="s">
        <v>199</v>
      </c>
      <c r="C21" s="335">
        <v>735.88</v>
      </c>
      <c r="D21" s="335">
        <v>0</v>
      </c>
      <c r="E21" s="325">
        <f t="shared" si="0"/>
        <v>735.88</v>
      </c>
      <c r="F21" s="335">
        <v>7590.68</v>
      </c>
      <c r="G21" s="335">
        <v>0</v>
      </c>
      <c r="H21" s="336">
        <f>F21+G21</f>
        <v>7590.68</v>
      </c>
    </row>
    <row r="22" spans="1:8" ht="13.8">
      <c r="A22" s="37">
        <v>6</v>
      </c>
      <c r="B22" s="42" t="s">
        <v>198</v>
      </c>
      <c r="C22" s="337">
        <f>C8+C9+C19+C20+C21</f>
        <v>1273114.6199999999</v>
      </c>
      <c r="D22" s="337">
        <f>D8+D9+D19+D20+D21</f>
        <v>386054.70999999996</v>
      </c>
      <c r="E22" s="325">
        <f>C22+D22</f>
        <v>1659169.3299999998</v>
      </c>
      <c r="F22" s="337">
        <f>F8+F9+F19+F20+F21</f>
        <v>1159701.1599999999</v>
      </c>
      <c r="G22" s="337">
        <f>G8+G9+G19+G20+G21</f>
        <v>680234.00000000012</v>
      </c>
      <c r="H22" s="336">
        <f>F22+G22</f>
        <v>1839935.1600000001</v>
      </c>
    </row>
    <row r="23" spans="1:8" ht="13.8">
      <c r="A23" s="37"/>
      <c r="B23" s="232" t="s">
        <v>197</v>
      </c>
      <c r="C23" s="335"/>
      <c r="D23" s="335"/>
      <c r="E23" s="324"/>
      <c r="F23" s="335"/>
      <c r="G23" s="335"/>
      <c r="H23" s="338"/>
    </row>
    <row r="24" spans="1:8" ht="13.8">
      <c r="A24" s="37">
        <v>7</v>
      </c>
      <c r="B24" s="40" t="s">
        <v>196</v>
      </c>
      <c r="C24" s="335">
        <v>1210.07</v>
      </c>
      <c r="D24" s="335">
        <v>397.15</v>
      </c>
      <c r="E24" s="325">
        <f t="shared" si="0"/>
        <v>1607.2199999999998</v>
      </c>
      <c r="F24" s="335">
        <v>255.72</v>
      </c>
      <c r="G24" s="335">
        <v>9.0399999999999991</v>
      </c>
      <c r="H24" s="336">
        <f t="shared" si="1"/>
        <v>264.76</v>
      </c>
    </row>
    <row r="25" spans="1:8" ht="13.8">
      <c r="A25" s="37">
        <v>8</v>
      </c>
      <c r="B25" s="40" t="s">
        <v>195</v>
      </c>
      <c r="C25" s="335">
        <v>32351.75</v>
      </c>
      <c r="D25" s="335">
        <v>148958.34</v>
      </c>
      <c r="E25" s="325">
        <f t="shared" si="0"/>
        <v>181310.09</v>
      </c>
      <c r="F25" s="335">
        <v>135763.35999999999</v>
      </c>
      <c r="G25" s="335">
        <v>239942.7</v>
      </c>
      <c r="H25" s="336">
        <f t="shared" si="1"/>
        <v>375706.06</v>
      </c>
    </row>
    <row r="26" spans="1:8" ht="13.8">
      <c r="A26" s="37">
        <v>9</v>
      </c>
      <c r="B26" s="40" t="s">
        <v>194</v>
      </c>
      <c r="C26" s="335">
        <v>1520.54</v>
      </c>
      <c r="D26" s="335">
        <v>0</v>
      </c>
      <c r="E26" s="325">
        <f t="shared" si="0"/>
        <v>1520.54</v>
      </c>
      <c r="F26" s="335">
        <v>26831.96</v>
      </c>
      <c r="G26" s="335">
        <v>14654.65</v>
      </c>
      <c r="H26" s="336">
        <f t="shared" si="1"/>
        <v>41486.61</v>
      </c>
    </row>
    <row r="27" spans="1:8" ht="13.8">
      <c r="A27" s="37">
        <v>10</v>
      </c>
      <c r="B27" s="40" t="s">
        <v>193</v>
      </c>
      <c r="C27" s="335">
        <v>15437.04</v>
      </c>
      <c r="D27" s="335"/>
      <c r="E27" s="325">
        <f t="shared" si="0"/>
        <v>15437.04</v>
      </c>
      <c r="F27" s="335">
        <v>14659.58</v>
      </c>
      <c r="G27" s="335"/>
      <c r="H27" s="336">
        <f t="shared" si="1"/>
        <v>14659.58</v>
      </c>
    </row>
    <row r="28" spans="1:8" ht="13.8">
      <c r="A28" s="37">
        <v>11</v>
      </c>
      <c r="B28" s="40" t="s">
        <v>192</v>
      </c>
      <c r="C28" s="335">
        <v>244759.57</v>
      </c>
      <c r="D28" s="335">
        <v>0</v>
      </c>
      <c r="E28" s="325">
        <f t="shared" si="0"/>
        <v>244759.57</v>
      </c>
      <c r="F28" s="335">
        <v>150797.04</v>
      </c>
      <c r="G28" s="335">
        <v>1469.88</v>
      </c>
      <c r="H28" s="336">
        <f t="shared" si="1"/>
        <v>152266.92000000001</v>
      </c>
    </row>
    <row r="29" spans="1:8" ht="13.8">
      <c r="A29" s="37">
        <v>12</v>
      </c>
      <c r="B29" s="40" t="s">
        <v>191</v>
      </c>
      <c r="C29" s="335"/>
      <c r="D29" s="335"/>
      <c r="E29" s="325">
        <f t="shared" si="0"/>
        <v>0</v>
      </c>
      <c r="F29" s="335"/>
      <c r="G29" s="335"/>
      <c r="H29" s="336">
        <f t="shared" si="1"/>
        <v>0</v>
      </c>
    </row>
    <row r="30" spans="1:8" ht="13.8">
      <c r="A30" s="37">
        <v>13</v>
      </c>
      <c r="B30" s="43" t="s">
        <v>190</v>
      </c>
      <c r="C30" s="337">
        <f>SUM(C24:C29)</f>
        <v>295278.97000000003</v>
      </c>
      <c r="D30" s="337">
        <f>SUM(D24:D29)</f>
        <v>149355.49</v>
      </c>
      <c r="E30" s="325">
        <f t="shared" si="0"/>
        <v>444634.46</v>
      </c>
      <c r="F30" s="337">
        <f>SUM(F24:F29)</f>
        <v>328307.65999999997</v>
      </c>
      <c r="G30" s="337">
        <f>SUM(G24:G29)</f>
        <v>256076.27000000002</v>
      </c>
      <c r="H30" s="336">
        <f t="shared" si="1"/>
        <v>584383.92999999993</v>
      </c>
    </row>
    <row r="31" spans="1:8" ht="13.8">
      <c r="A31" s="37">
        <v>14</v>
      </c>
      <c r="B31" s="43" t="s">
        <v>189</v>
      </c>
      <c r="C31" s="337">
        <f>C22-C30</f>
        <v>977835.64999999991</v>
      </c>
      <c r="D31" s="337">
        <f>D22-D30</f>
        <v>236699.21999999997</v>
      </c>
      <c r="E31" s="325">
        <f t="shared" si="0"/>
        <v>1214534.8699999999</v>
      </c>
      <c r="F31" s="337">
        <f>F22-F30</f>
        <v>831393.5</v>
      </c>
      <c r="G31" s="337">
        <f>G22-G30</f>
        <v>424157.7300000001</v>
      </c>
      <c r="H31" s="336">
        <f t="shared" si="1"/>
        <v>1255551.23</v>
      </c>
    </row>
    <row r="32" spans="1:8" ht="13.8">
      <c r="A32" s="37"/>
      <c r="B32" s="44"/>
      <c r="C32" s="339"/>
      <c r="D32" s="339"/>
      <c r="E32" s="339"/>
      <c r="F32" s="339"/>
      <c r="G32" s="339"/>
      <c r="H32" s="340"/>
    </row>
    <row r="33" spans="1:8" ht="13.8">
      <c r="A33" s="37"/>
      <c r="B33" s="44" t="s">
        <v>188</v>
      </c>
      <c r="C33" s="335"/>
      <c r="D33" s="335"/>
      <c r="E33" s="324"/>
      <c r="F33" s="335"/>
      <c r="G33" s="335"/>
      <c r="H33" s="338"/>
    </row>
    <row r="34" spans="1:8" ht="13.8">
      <c r="A34" s="37">
        <v>15</v>
      </c>
      <c r="B34" s="45" t="s">
        <v>187</v>
      </c>
      <c r="C34" s="341">
        <f>C35-C36</f>
        <v>41508.170000000006</v>
      </c>
      <c r="D34" s="341">
        <f>D35-D36</f>
        <v>168652.38</v>
      </c>
      <c r="E34" s="325">
        <f t="shared" si="0"/>
        <v>210160.55000000002</v>
      </c>
      <c r="F34" s="341">
        <f>F35-F36</f>
        <v>90908.03</v>
      </c>
      <c r="G34" s="341">
        <f>G35-G36</f>
        <v>-4226.7400000000052</v>
      </c>
      <c r="H34" s="336">
        <f t="shared" si="1"/>
        <v>86681.29</v>
      </c>
    </row>
    <row r="35" spans="1:8" ht="13.8">
      <c r="A35" s="37">
        <v>15.1</v>
      </c>
      <c r="B35" s="41" t="s">
        <v>186</v>
      </c>
      <c r="C35" s="335">
        <v>75793.240000000005</v>
      </c>
      <c r="D35" s="335">
        <v>217835.97</v>
      </c>
      <c r="E35" s="325">
        <f t="shared" si="0"/>
        <v>293629.21000000002</v>
      </c>
      <c r="F35" s="335">
        <v>141255.63</v>
      </c>
      <c r="G35" s="335">
        <v>48886.879999999997</v>
      </c>
      <c r="H35" s="336">
        <f t="shared" si="1"/>
        <v>190142.51</v>
      </c>
    </row>
    <row r="36" spans="1:8" ht="13.8">
      <c r="A36" s="37">
        <v>15.2</v>
      </c>
      <c r="B36" s="41" t="s">
        <v>185</v>
      </c>
      <c r="C36" s="335">
        <v>34285.07</v>
      </c>
      <c r="D36" s="335">
        <v>49183.59</v>
      </c>
      <c r="E36" s="325">
        <f t="shared" si="0"/>
        <v>83468.66</v>
      </c>
      <c r="F36" s="335">
        <v>50347.6</v>
      </c>
      <c r="G36" s="335">
        <v>53113.62</v>
      </c>
      <c r="H36" s="336">
        <f t="shared" si="1"/>
        <v>103461.22</v>
      </c>
    </row>
    <row r="37" spans="1:8" ht="13.8">
      <c r="A37" s="37">
        <v>16</v>
      </c>
      <c r="B37" s="40" t="s">
        <v>184</v>
      </c>
      <c r="C37" s="335">
        <v>0</v>
      </c>
      <c r="D37" s="335">
        <v>0</v>
      </c>
      <c r="E37" s="325">
        <f t="shared" si="0"/>
        <v>0</v>
      </c>
      <c r="F37" s="335">
        <v>0</v>
      </c>
      <c r="G37" s="335">
        <v>0</v>
      </c>
      <c r="H37" s="336">
        <f t="shared" si="1"/>
        <v>0</v>
      </c>
    </row>
    <row r="38" spans="1:8" ht="13.8">
      <c r="A38" s="37">
        <v>17</v>
      </c>
      <c r="B38" s="40" t="s">
        <v>183</v>
      </c>
      <c r="C38" s="335"/>
      <c r="D38" s="335"/>
      <c r="E38" s="325">
        <f t="shared" si="0"/>
        <v>0</v>
      </c>
      <c r="F38" s="335"/>
      <c r="G38" s="335"/>
      <c r="H38" s="336">
        <f t="shared" si="1"/>
        <v>0</v>
      </c>
    </row>
    <row r="39" spans="1:8" ht="13.8">
      <c r="A39" s="37">
        <v>18</v>
      </c>
      <c r="B39" s="40" t="s">
        <v>182</v>
      </c>
      <c r="C39" s="335">
        <v>0</v>
      </c>
      <c r="D39" s="335"/>
      <c r="E39" s="325">
        <f t="shared" si="0"/>
        <v>0</v>
      </c>
      <c r="F39" s="335">
        <v>0</v>
      </c>
      <c r="G39" s="335"/>
      <c r="H39" s="336">
        <f t="shared" si="1"/>
        <v>0</v>
      </c>
    </row>
    <row r="40" spans="1:8" ht="13.8">
      <c r="A40" s="37">
        <v>19</v>
      </c>
      <c r="B40" s="40" t="s">
        <v>181</v>
      </c>
      <c r="C40" s="335">
        <v>126786.28</v>
      </c>
      <c r="D40" s="335"/>
      <c r="E40" s="325">
        <f t="shared" si="0"/>
        <v>126786.28</v>
      </c>
      <c r="F40" s="335">
        <v>912253.3</v>
      </c>
      <c r="G40" s="335"/>
      <c r="H40" s="336">
        <f t="shared" si="1"/>
        <v>912253.3</v>
      </c>
    </row>
    <row r="41" spans="1:8" ht="13.8">
      <c r="A41" s="37">
        <v>20</v>
      </c>
      <c r="B41" s="40" t="s">
        <v>180</v>
      </c>
      <c r="C41" s="335">
        <v>106459.43</v>
      </c>
      <c r="D41" s="335"/>
      <c r="E41" s="325">
        <f t="shared" si="0"/>
        <v>106459.43</v>
      </c>
      <c r="F41" s="335">
        <v>-721903.45</v>
      </c>
      <c r="G41" s="335"/>
      <c r="H41" s="336">
        <f t="shared" si="1"/>
        <v>-721903.45</v>
      </c>
    </row>
    <row r="42" spans="1:8" ht="13.8">
      <c r="A42" s="37">
        <v>21</v>
      </c>
      <c r="B42" s="40" t="s">
        <v>179</v>
      </c>
      <c r="C42" s="335">
        <v>101571.6</v>
      </c>
      <c r="D42" s="335"/>
      <c r="E42" s="325">
        <f t="shared" si="0"/>
        <v>101571.6</v>
      </c>
      <c r="F42" s="335">
        <v>-625575.93000000005</v>
      </c>
      <c r="G42" s="335"/>
      <c r="H42" s="336">
        <f t="shared" si="1"/>
        <v>-625575.93000000005</v>
      </c>
    </row>
    <row r="43" spans="1:8" ht="13.8">
      <c r="A43" s="37">
        <v>22</v>
      </c>
      <c r="B43" s="40" t="s">
        <v>178</v>
      </c>
      <c r="C43" s="335">
        <v>152362.20000000001</v>
      </c>
      <c r="D43" s="335"/>
      <c r="E43" s="325">
        <f t="shared" si="0"/>
        <v>152362.20000000001</v>
      </c>
      <c r="F43" s="335">
        <v>0</v>
      </c>
      <c r="G43" s="335"/>
      <c r="H43" s="336">
        <f t="shared" si="1"/>
        <v>0</v>
      </c>
    </row>
    <row r="44" spans="1:8" ht="13.8">
      <c r="A44" s="37">
        <v>23</v>
      </c>
      <c r="B44" s="40" t="s">
        <v>177</v>
      </c>
      <c r="C44" s="335">
        <v>106845.04</v>
      </c>
      <c r="D44" s="335">
        <v>0</v>
      </c>
      <c r="E44" s="325">
        <f t="shared" si="0"/>
        <v>106845.04</v>
      </c>
      <c r="F44" s="335">
        <v>154550.85999999999</v>
      </c>
      <c r="G44" s="335">
        <v>3451.66</v>
      </c>
      <c r="H44" s="336">
        <f t="shared" si="1"/>
        <v>158002.51999999999</v>
      </c>
    </row>
    <row r="45" spans="1:8" ht="13.8">
      <c r="A45" s="37">
        <v>24</v>
      </c>
      <c r="B45" s="43" t="s">
        <v>298</v>
      </c>
      <c r="C45" s="337">
        <f>C34+C37+C38+C39+C40+C41+C42+C43+C44</f>
        <v>635532.72</v>
      </c>
      <c r="D45" s="337">
        <f>D34+D37+D38+D39+D40+D41+D42+D43+D44</f>
        <v>168652.38</v>
      </c>
      <c r="E45" s="325">
        <f t="shared" si="0"/>
        <v>804185.1</v>
      </c>
      <c r="F45" s="337">
        <f>F34+F37+F38+F39+F40+F41+F42+F43+F44</f>
        <v>-189767.18999999994</v>
      </c>
      <c r="G45" s="337">
        <f>G34+G37+G38+G39+G40+G41+G42+G43+G44</f>
        <v>-775.08000000000538</v>
      </c>
      <c r="H45" s="336">
        <f t="shared" si="1"/>
        <v>-190542.26999999996</v>
      </c>
    </row>
    <row r="46" spans="1:8" ht="13.8">
      <c r="A46" s="37"/>
      <c r="B46" s="232" t="s">
        <v>176</v>
      </c>
      <c r="C46" s="335"/>
      <c r="D46" s="335"/>
      <c r="E46" s="335"/>
      <c r="F46" s="335"/>
      <c r="G46" s="335"/>
      <c r="H46" s="342"/>
    </row>
    <row r="47" spans="1:8" ht="13.8">
      <c r="A47" s="37">
        <v>25</v>
      </c>
      <c r="B47" s="40" t="s">
        <v>175</v>
      </c>
      <c r="C47" s="335">
        <v>53558.15</v>
      </c>
      <c r="D47" s="335">
        <v>30649.68</v>
      </c>
      <c r="E47" s="325">
        <f t="shared" si="0"/>
        <v>84207.83</v>
      </c>
      <c r="F47" s="335">
        <v>32134.639999999999</v>
      </c>
      <c r="G47" s="335">
        <v>29322.71</v>
      </c>
      <c r="H47" s="336">
        <f t="shared" si="1"/>
        <v>61457.35</v>
      </c>
    </row>
    <row r="48" spans="1:8" ht="13.8">
      <c r="A48" s="37">
        <v>26</v>
      </c>
      <c r="B48" s="40" t="s">
        <v>174</v>
      </c>
      <c r="C48" s="335">
        <v>105969.07</v>
      </c>
      <c r="D48" s="335">
        <v>106987.58</v>
      </c>
      <c r="E48" s="325">
        <f t="shared" si="0"/>
        <v>212956.65000000002</v>
      </c>
      <c r="F48" s="335">
        <v>204806.41</v>
      </c>
      <c r="G48" s="335">
        <v>79912.100000000006</v>
      </c>
      <c r="H48" s="336">
        <f t="shared" si="1"/>
        <v>284718.51</v>
      </c>
    </row>
    <row r="49" spans="1:8" ht="13.8">
      <c r="A49" s="37">
        <v>27</v>
      </c>
      <c r="B49" s="40" t="s">
        <v>173</v>
      </c>
      <c r="C49" s="335">
        <v>1153150.53</v>
      </c>
      <c r="D49" s="335"/>
      <c r="E49" s="325">
        <f t="shared" si="0"/>
        <v>1153150.53</v>
      </c>
      <c r="F49" s="335">
        <v>1169687.68</v>
      </c>
      <c r="G49" s="335"/>
      <c r="H49" s="336">
        <f t="shared" si="1"/>
        <v>1169687.68</v>
      </c>
    </row>
    <row r="50" spans="1:8" ht="13.8">
      <c r="A50" s="37">
        <v>28</v>
      </c>
      <c r="B50" s="40" t="s">
        <v>172</v>
      </c>
      <c r="C50" s="335">
        <v>6775.42</v>
      </c>
      <c r="D50" s="335"/>
      <c r="E50" s="325">
        <f t="shared" si="0"/>
        <v>6775.42</v>
      </c>
      <c r="F50" s="335">
        <v>16011.62</v>
      </c>
      <c r="G50" s="335"/>
      <c r="H50" s="336">
        <f t="shared" si="1"/>
        <v>16011.62</v>
      </c>
    </row>
    <row r="51" spans="1:8" ht="13.8">
      <c r="A51" s="37">
        <v>29</v>
      </c>
      <c r="B51" s="40" t="s">
        <v>171</v>
      </c>
      <c r="C51" s="335">
        <v>284818.21000000002</v>
      </c>
      <c r="D51" s="335"/>
      <c r="E51" s="325">
        <f t="shared" si="0"/>
        <v>284818.21000000002</v>
      </c>
      <c r="F51" s="335">
        <v>362420.29</v>
      </c>
      <c r="G51" s="335"/>
      <c r="H51" s="336">
        <f t="shared" si="1"/>
        <v>362420.29</v>
      </c>
    </row>
    <row r="52" spans="1:8" ht="13.8">
      <c r="A52" s="37">
        <v>30</v>
      </c>
      <c r="B52" s="40" t="s">
        <v>170</v>
      </c>
      <c r="C52" s="335">
        <v>548791.94999999995</v>
      </c>
      <c r="D52" s="335">
        <v>0</v>
      </c>
      <c r="E52" s="325">
        <f t="shared" si="0"/>
        <v>548791.94999999995</v>
      </c>
      <c r="F52" s="335">
        <v>814164.07</v>
      </c>
      <c r="G52" s="335">
        <v>0</v>
      </c>
      <c r="H52" s="336">
        <f t="shared" si="1"/>
        <v>814164.07</v>
      </c>
    </row>
    <row r="53" spans="1:8" ht="13.8">
      <c r="A53" s="37">
        <v>31</v>
      </c>
      <c r="B53" s="43" t="s">
        <v>299</v>
      </c>
      <c r="C53" s="337">
        <f>C47+C48+C49+C50+C51+C52</f>
        <v>2153063.33</v>
      </c>
      <c r="D53" s="337">
        <f>D47+D48+D49+D50+D51+D52</f>
        <v>137637.26</v>
      </c>
      <c r="E53" s="325">
        <f t="shared" si="0"/>
        <v>2290700.59</v>
      </c>
      <c r="F53" s="337">
        <f>F47+F48+F49+F50+F51+F52</f>
        <v>2599224.71</v>
      </c>
      <c r="G53" s="337">
        <f>G47+G48+G49+G50+G51+G52</f>
        <v>109234.81</v>
      </c>
      <c r="H53" s="336">
        <f t="shared" si="1"/>
        <v>2708459.52</v>
      </c>
    </row>
    <row r="54" spans="1:8" ht="13.8">
      <c r="A54" s="37">
        <v>32</v>
      </c>
      <c r="B54" s="43" t="s">
        <v>300</v>
      </c>
      <c r="C54" s="337">
        <f>C45-C53</f>
        <v>-1517530.61</v>
      </c>
      <c r="D54" s="337">
        <f>D45-D53</f>
        <v>31015.119999999995</v>
      </c>
      <c r="E54" s="325">
        <f t="shared" si="0"/>
        <v>-1486515.4900000002</v>
      </c>
      <c r="F54" s="337">
        <f>F45-F53</f>
        <v>-2788991.9</v>
      </c>
      <c r="G54" s="337">
        <f>G45-G53</f>
        <v>-110009.89</v>
      </c>
      <c r="H54" s="336">
        <f t="shared" si="1"/>
        <v>-2899001.79</v>
      </c>
    </row>
    <row r="55" spans="1:8" ht="13.8">
      <c r="A55" s="37"/>
      <c r="B55" s="44"/>
      <c r="C55" s="339"/>
      <c r="D55" s="339"/>
      <c r="E55" s="339"/>
      <c r="F55" s="339"/>
      <c r="G55" s="339"/>
      <c r="H55" s="340"/>
    </row>
    <row r="56" spans="1:8" ht="13.8">
      <c r="A56" s="37">
        <v>33</v>
      </c>
      <c r="B56" s="43" t="s">
        <v>169</v>
      </c>
      <c r="C56" s="337">
        <f>C31+C54</f>
        <v>-539694.9600000002</v>
      </c>
      <c r="D56" s="337">
        <f>D31+D54</f>
        <v>267714.33999999997</v>
      </c>
      <c r="E56" s="325">
        <f t="shared" si="0"/>
        <v>-271980.62000000023</v>
      </c>
      <c r="F56" s="337">
        <f>F31+F54</f>
        <v>-1957598.4</v>
      </c>
      <c r="G56" s="337">
        <f>G31+G54</f>
        <v>314147.84000000008</v>
      </c>
      <c r="H56" s="336">
        <f t="shared" si="1"/>
        <v>-1643450.5599999998</v>
      </c>
    </row>
    <row r="57" spans="1:8" ht="13.8">
      <c r="A57" s="37"/>
      <c r="B57" s="44"/>
      <c r="C57" s="339"/>
      <c r="D57" s="339"/>
      <c r="E57" s="339"/>
      <c r="F57" s="339"/>
      <c r="G57" s="339"/>
      <c r="H57" s="340"/>
    </row>
    <row r="58" spans="1:8" ht="13.8">
      <c r="A58" s="37">
        <v>34</v>
      </c>
      <c r="B58" s="40" t="s">
        <v>168</v>
      </c>
      <c r="C58" s="335">
        <v>-419960.74</v>
      </c>
      <c r="D58" s="335"/>
      <c r="E58" s="325">
        <f t="shared" si="0"/>
        <v>-419960.74</v>
      </c>
      <c r="F58" s="335">
        <v>-255422.84</v>
      </c>
      <c r="G58" s="335">
        <v>0</v>
      </c>
      <c r="H58" s="336">
        <f t="shared" si="1"/>
        <v>-255422.84</v>
      </c>
    </row>
    <row r="59" spans="1:8" s="233" customFormat="1" ht="13.8">
      <c r="A59" s="37">
        <v>35</v>
      </c>
      <c r="B59" s="40" t="s">
        <v>167</v>
      </c>
      <c r="C59" s="343">
        <v>0</v>
      </c>
      <c r="D59" s="343"/>
      <c r="E59" s="344">
        <f t="shared" si="0"/>
        <v>0</v>
      </c>
      <c r="F59" s="345">
        <v>0</v>
      </c>
      <c r="G59" s="345">
        <v>0</v>
      </c>
      <c r="H59" s="346">
        <f t="shared" si="1"/>
        <v>0</v>
      </c>
    </row>
    <row r="60" spans="1:8" ht="13.8">
      <c r="A60" s="37">
        <v>36</v>
      </c>
      <c r="B60" s="40" t="s">
        <v>166</v>
      </c>
      <c r="C60" s="335">
        <v>-118452.64</v>
      </c>
      <c r="D60" s="335"/>
      <c r="E60" s="325">
        <f t="shared" si="0"/>
        <v>-118452.64</v>
      </c>
      <c r="F60" s="335">
        <v>140814.79</v>
      </c>
      <c r="G60" s="335"/>
      <c r="H60" s="336">
        <f t="shared" si="1"/>
        <v>140814.79</v>
      </c>
    </row>
    <row r="61" spans="1:8" ht="13.8">
      <c r="A61" s="37">
        <v>37</v>
      </c>
      <c r="B61" s="43" t="s">
        <v>165</v>
      </c>
      <c r="C61" s="337">
        <f>C58+C59+C60</f>
        <v>-538413.38</v>
      </c>
      <c r="D61" s="337">
        <f>D58+D59+D60</f>
        <v>0</v>
      </c>
      <c r="E61" s="325">
        <f t="shared" si="0"/>
        <v>-538413.38</v>
      </c>
      <c r="F61" s="337">
        <f>F58+F59+F60</f>
        <v>-114608.04999999999</v>
      </c>
      <c r="G61" s="337">
        <f>G58+G59+G60</f>
        <v>0</v>
      </c>
      <c r="H61" s="336">
        <f t="shared" si="1"/>
        <v>-114608.04999999999</v>
      </c>
    </row>
    <row r="62" spans="1:8" ht="13.8">
      <c r="A62" s="37"/>
      <c r="B62" s="46"/>
      <c r="C62" s="335"/>
      <c r="D62" s="335"/>
      <c r="E62" s="335"/>
      <c r="F62" s="335"/>
      <c r="G62" s="335"/>
      <c r="H62" s="342"/>
    </row>
    <row r="63" spans="1:8" ht="13.8">
      <c r="A63" s="37">
        <v>38</v>
      </c>
      <c r="B63" s="47" t="s">
        <v>164</v>
      </c>
      <c r="C63" s="337">
        <f>C56-C61</f>
        <v>-1281.5800000001909</v>
      </c>
      <c r="D63" s="337">
        <f>D56-D61</f>
        <v>267714.33999999997</v>
      </c>
      <c r="E63" s="325">
        <f t="shared" si="0"/>
        <v>266432.75999999978</v>
      </c>
      <c r="F63" s="337">
        <f>F56-F61</f>
        <v>-1842990.3499999999</v>
      </c>
      <c r="G63" s="337">
        <f>G56-G61</f>
        <v>314147.84000000008</v>
      </c>
      <c r="H63" s="336">
        <f t="shared" si="1"/>
        <v>-1528842.5099999998</v>
      </c>
    </row>
    <row r="64" spans="1:8" ht="13.8">
      <c r="A64" s="33">
        <v>39</v>
      </c>
      <c r="B64" s="40" t="s">
        <v>163</v>
      </c>
      <c r="C64" s="347"/>
      <c r="D64" s="347"/>
      <c r="E64" s="325">
        <f t="shared" si="0"/>
        <v>0</v>
      </c>
      <c r="F64" s="347">
        <v>3532</v>
      </c>
      <c r="G64" s="347"/>
      <c r="H64" s="336">
        <f t="shared" si="1"/>
        <v>3532</v>
      </c>
    </row>
    <row r="65" spans="1:8" ht="13.8">
      <c r="A65" s="37">
        <v>40</v>
      </c>
      <c r="B65" s="43" t="s">
        <v>162</v>
      </c>
      <c r="C65" s="337">
        <f>C63-C64</f>
        <v>-1281.5800000001909</v>
      </c>
      <c r="D65" s="337">
        <f>D63-D64</f>
        <v>267714.33999999997</v>
      </c>
      <c r="E65" s="325">
        <f t="shared" si="0"/>
        <v>266432.75999999978</v>
      </c>
      <c r="F65" s="337">
        <f>F63-F64</f>
        <v>-1846522.3499999999</v>
      </c>
      <c r="G65" s="337">
        <f>G63-G64</f>
        <v>314147.84000000008</v>
      </c>
      <c r="H65" s="336">
        <f t="shared" si="1"/>
        <v>-1532374.5099999998</v>
      </c>
    </row>
    <row r="66" spans="1:8" ht="13.8">
      <c r="A66" s="33">
        <v>41</v>
      </c>
      <c r="B66" s="40" t="s">
        <v>161</v>
      </c>
      <c r="C66" s="347"/>
      <c r="D66" s="347"/>
      <c r="E66" s="325">
        <f t="shared" si="0"/>
        <v>0</v>
      </c>
      <c r="F66" s="347"/>
      <c r="G66" s="347"/>
      <c r="H66" s="336">
        <f t="shared" si="1"/>
        <v>0</v>
      </c>
    </row>
    <row r="67" spans="1:8" ht="14.4" thickBot="1">
      <c r="A67" s="48">
        <v>42</v>
      </c>
      <c r="B67" s="49" t="s">
        <v>160</v>
      </c>
      <c r="C67" s="348">
        <f>C65+C66</f>
        <v>-1281.5800000001909</v>
      </c>
      <c r="D67" s="348">
        <f>D65+D66</f>
        <v>267714.33999999997</v>
      </c>
      <c r="E67" s="333">
        <f t="shared" si="0"/>
        <v>266432.75999999978</v>
      </c>
      <c r="F67" s="348">
        <f>F65+F66</f>
        <v>-1846522.3499999999</v>
      </c>
      <c r="G67" s="348">
        <f>G65+G66</f>
        <v>314147.84000000008</v>
      </c>
      <c r="H67" s="349">
        <f t="shared" si="1"/>
        <v>-1532374.5099999998</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zoomScaleNormal="100" workbookViewId="0">
      <selection activeCell="B3" sqref="B3"/>
    </sheetView>
  </sheetViews>
  <sheetFormatPr defaultColWidth="9.109375" defaultRowHeight="13.8"/>
  <cols>
    <col min="1" max="1" width="9.5546875" style="6" bestFit="1" customWidth="1"/>
    <col min="2" max="2" width="72.33203125" style="6" customWidth="1"/>
    <col min="3" max="8" width="12.6640625" style="6" customWidth="1"/>
    <col min="9" max="16384" width="9.109375" style="6"/>
  </cols>
  <sheetData>
    <row r="1" spans="1:8">
      <c r="A1" s="3" t="s">
        <v>33</v>
      </c>
      <c r="B1" s="6" t="str">
        <f>'3.PL'!B1</f>
        <v>JSC Silk Road Bank</v>
      </c>
    </row>
    <row r="2" spans="1:8">
      <c r="A2" s="3" t="s">
        <v>34</v>
      </c>
      <c r="B2" s="6" t="str">
        <f>'3.PL'!B2</f>
        <v>06/30/2017</v>
      </c>
    </row>
    <row r="3" spans="1:8">
      <c r="A3" s="5"/>
    </row>
    <row r="4" spans="1:8" ht="14.4" thickBot="1">
      <c r="A4" s="5" t="s">
        <v>77</v>
      </c>
      <c r="B4" s="5"/>
      <c r="C4" s="212"/>
      <c r="D4" s="212"/>
      <c r="E4" s="212"/>
      <c r="F4" s="213"/>
      <c r="G4" s="213"/>
      <c r="H4" s="214" t="s">
        <v>76</v>
      </c>
    </row>
    <row r="5" spans="1:8">
      <c r="A5" s="437" t="s">
        <v>7</v>
      </c>
      <c r="B5" s="439" t="s">
        <v>368</v>
      </c>
      <c r="C5" s="433" t="s">
        <v>71</v>
      </c>
      <c r="D5" s="434"/>
      <c r="E5" s="435"/>
      <c r="F5" s="433" t="s">
        <v>75</v>
      </c>
      <c r="G5" s="434"/>
      <c r="H5" s="436"/>
    </row>
    <row r="6" spans="1:8">
      <c r="A6" s="438"/>
      <c r="B6" s="440"/>
      <c r="C6" s="19" t="s">
        <v>314</v>
      </c>
      <c r="D6" s="19" t="s">
        <v>133</v>
      </c>
      <c r="E6" s="19" t="s">
        <v>114</v>
      </c>
      <c r="F6" s="19" t="s">
        <v>314</v>
      </c>
      <c r="G6" s="19" t="s">
        <v>133</v>
      </c>
      <c r="H6" s="20" t="s">
        <v>114</v>
      </c>
    </row>
    <row r="7" spans="1:8" s="9" customFormat="1" ht="14.4">
      <c r="A7" s="215">
        <v>1</v>
      </c>
      <c r="B7" s="216" t="s">
        <v>403</v>
      </c>
      <c r="C7" s="327"/>
      <c r="D7" s="327"/>
      <c r="E7" s="350">
        <f>C7+D7</f>
        <v>0</v>
      </c>
      <c r="F7" s="327"/>
      <c r="G7" s="327"/>
      <c r="H7" s="328">
        <f t="shared" ref="H7:H53" si="0">F7+G7</f>
        <v>0</v>
      </c>
    </row>
    <row r="8" spans="1:8" s="9" customFormat="1" ht="14.4">
      <c r="A8" s="215">
        <v>1.1000000000000001</v>
      </c>
      <c r="B8" s="271" t="s">
        <v>333</v>
      </c>
      <c r="C8" s="351">
        <v>16720</v>
      </c>
      <c r="D8" s="327"/>
      <c r="E8" s="350">
        <f t="shared" ref="E8:E53" si="1">C8+D8</f>
        <v>16720</v>
      </c>
      <c r="F8" s="327">
        <v>155555.45000000001</v>
      </c>
      <c r="G8" s="327"/>
      <c r="H8" s="328">
        <f t="shared" si="0"/>
        <v>155555.45000000001</v>
      </c>
    </row>
    <row r="9" spans="1:8" s="9" customFormat="1" ht="14.4">
      <c r="A9" s="215">
        <v>1.2</v>
      </c>
      <c r="B9" s="271" t="s">
        <v>334</v>
      </c>
      <c r="C9" s="327"/>
      <c r="D9" s="327"/>
      <c r="E9" s="350">
        <f t="shared" si="1"/>
        <v>0</v>
      </c>
      <c r="F9" s="327"/>
      <c r="G9" s="327"/>
      <c r="H9" s="328">
        <f t="shared" si="0"/>
        <v>0</v>
      </c>
    </row>
    <row r="10" spans="1:8" s="9" customFormat="1" ht="14.4">
      <c r="A10" s="215">
        <v>1.3</v>
      </c>
      <c r="B10" s="271" t="s">
        <v>335</v>
      </c>
      <c r="C10" s="327">
        <v>90821.97</v>
      </c>
      <c r="D10" s="327">
        <v>24072</v>
      </c>
      <c r="E10" s="350">
        <f t="shared" si="1"/>
        <v>114893.97</v>
      </c>
      <c r="F10" s="327">
        <v>371157.15</v>
      </c>
      <c r="G10" s="327">
        <v>44309.21</v>
      </c>
      <c r="H10" s="328">
        <f t="shared" si="0"/>
        <v>415466.36000000004</v>
      </c>
    </row>
    <row r="11" spans="1:8" s="9" customFormat="1" ht="14.4">
      <c r="A11" s="215">
        <v>1.4</v>
      </c>
      <c r="B11" s="271" t="s">
        <v>315</v>
      </c>
      <c r="C11" s="327"/>
      <c r="D11" s="327"/>
      <c r="E11" s="350">
        <f t="shared" si="1"/>
        <v>0</v>
      </c>
      <c r="F11" s="327"/>
      <c r="G11" s="327"/>
      <c r="H11" s="328">
        <f t="shared" si="0"/>
        <v>0</v>
      </c>
    </row>
    <row r="12" spans="1:8" s="9" customFormat="1" ht="29.25" customHeight="1">
      <c r="A12" s="215">
        <v>2</v>
      </c>
      <c r="B12" s="218" t="s">
        <v>337</v>
      </c>
      <c r="C12" s="327"/>
      <c r="D12" s="327"/>
      <c r="E12" s="350">
        <f t="shared" si="1"/>
        <v>0</v>
      </c>
      <c r="F12" s="327"/>
      <c r="G12" s="327"/>
      <c r="H12" s="328">
        <f t="shared" si="0"/>
        <v>0</v>
      </c>
    </row>
    <row r="13" spans="1:8" s="9" customFormat="1" ht="19.95" customHeight="1">
      <c r="A13" s="215">
        <v>3</v>
      </c>
      <c r="B13" s="218" t="s">
        <v>336</v>
      </c>
      <c r="C13" s="327"/>
      <c r="D13" s="327"/>
      <c r="E13" s="350">
        <f t="shared" si="1"/>
        <v>0</v>
      </c>
      <c r="F13" s="327"/>
      <c r="G13" s="327"/>
      <c r="H13" s="328">
        <f t="shared" si="0"/>
        <v>0</v>
      </c>
    </row>
    <row r="14" spans="1:8" s="9" customFormat="1" ht="14.4">
      <c r="A14" s="215">
        <v>3.1</v>
      </c>
      <c r="B14" s="272" t="s">
        <v>316</v>
      </c>
      <c r="C14" s="327">
        <v>5830000</v>
      </c>
      <c r="D14" s="327"/>
      <c r="E14" s="350">
        <f t="shared" si="1"/>
        <v>5830000</v>
      </c>
      <c r="F14" s="327"/>
      <c r="G14" s="327"/>
      <c r="H14" s="328">
        <f t="shared" si="0"/>
        <v>0</v>
      </c>
    </row>
    <row r="15" spans="1:8" s="9" customFormat="1" ht="14.4">
      <c r="A15" s="215">
        <v>3.2</v>
      </c>
      <c r="B15" s="272" t="s">
        <v>317</v>
      </c>
      <c r="C15" s="327"/>
      <c r="D15" s="327"/>
      <c r="E15" s="350">
        <f t="shared" si="1"/>
        <v>0</v>
      </c>
      <c r="F15" s="327"/>
      <c r="G15" s="327"/>
      <c r="H15" s="328">
        <f t="shared" si="0"/>
        <v>0</v>
      </c>
    </row>
    <row r="16" spans="1:8" s="9" customFormat="1" ht="14.4">
      <c r="A16" s="215">
        <v>4</v>
      </c>
      <c r="B16" s="275" t="s">
        <v>347</v>
      </c>
      <c r="C16" s="327"/>
      <c r="D16" s="327"/>
      <c r="E16" s="350">
        <f t="shared" si="1"/>
        <v>0</v>
      </c>
      <c r="F16" s="327"/>
      <c r="G16" s="327"/>
      <c r="H16" s="328">
        <f t="shared" si="0"/>
        <v>0</v>
      </c>
    </row>
    <row r="17" spans="1:8" s="9" customFormat="1" ht="14.4">
      <c r="A17" s="215">
        <v>4.0999999999999996</v>
      </c>
      <c r="B17" s="272" t="s">
        <v>338</v>
      </c>
      <c r="C17" s="327">
        <v>8000</v>
      </c>
      <c r="D17" s="327">
        <v>10652100.720000001</v>
      </c>
      <c r="E17" s="350">
        <f t="shared" si="1"/>
        <v>10660100.720000001</v>
      </c>
      <c r="F17" s="327">
        <v>6115631.9000000004</v>
      </c>
      <c r="G17" s="327">
        <v>28187179.190000001</v>
      </c>
      <c r="H17" s="328">
        <f t="shared" si="0"/>
        <v>34302811.090000004</v>
      </c>
    </row>
    <row r="18" spans="1:8" s="9" customFormat="1" ht="14.4">
      <c r="A18" s="215">
        <v>4.2</v>
      </c>
      <c r="B18" s="272" t="s">
        <v>332</v>
      </c>
      <c r="C18" s="327">
        <v>345250.15</v>
      </c>
      <c r="D18" s="327"/>
      <c r="E18" s="350">
        <f t="shared" si="1"/>
        <v>345250.15</v>
      </c>
      <c r="F18" s="327"/>
      <c r="G18" s="327"/>
      <c r="H18" s="328">
        <f t="shared" si="0"/>
        <v>0</v>
      </c>
    </row>
    <row r="19" spans="1:8" s="9" customFormat="1" ht="14.4">
      <c r="A19" s="215">
        <v>5</v>
      </c>
      <c r="B19" s="218" t="s">
        <v>346</v>
      </c>
      <c r="C19" s="327"/>
      <c r="D19" s="327"/>
      <c r="E19" s="350">
        <f t="shared" si="1"/>
        <v>0</v>
      </c>
      <c r="F19" s="327"/>
      <c r="G19" s="327"/>
      <c r="H19" s="328">
        <f t="shared" si="0"/>
        <v>0</v>
      </c>
    </row>
    <row r="20" spans="1:8" s="9" customFormat="1" ht="14.4">
      <c r="A20" s="215">
        <v>5.0999999999999996</v>
      </c>
      <c r="B20" s="273" t="s">
        <v>320</v>
      </c>
      <c r="C20" s="327">
        <v>17520</v>
      </c>
      <c r="D20" s="327"/>
      <c r="E20" s="350">
        <f t="shared" si="1"/>
        <v>17520</v>
      </c>
      <c r="F20" s="327">
        <v>32020</v>
      </c>
      <c r="G20" s="327">
        <v>0</v>
      </c>
      <c r="H20" s="328">
        <f t="shared" si="0"/>
        <v>32020</v>
      </c>
    </row>
    <row r="21" spans="1:8" s="9" customFormat="1" ht="14.4">
      <c r="A21" s="215">
        <v>5.2</v>
      </c>
      <c r="B21" s="273" t="s">
        <v>319</v>
      </c>
      <c r="C21" s="327"/>
      <c r="D21" s="327"/>
      <c r="E21" s="350">
        <f t="shared" si="1"/>
        <v>0</v>
      </c>
      <c r="F21" s="327"/>
      <c r="G21" s="327"/>
      <c r="H21" s="328">
        <f t="shared" si="0"/>
        <v>0</v>
      </c>
    </row>
    <row r="22" spans="1:8" s="9" customFormat="1" ht="14.4">
      <c r="A22" s="215">
        <v>5.3</v>
      </c>
      <c r="B22" s="273" t="s">
        <v>318</v>
      </c>
      <c r="C22" s="327"/>
      <c r="D22" s="327">
        <v>10875729.6</v>
      </c>
      <c r="E22" s="350">
        <f t="shared" si="1"/>
        <v>10875729.6</v>
      </c>
      <c r="F22" s="327">
        <v>0</v>
      </c>
      <c r="G22" s="327">
        <v>25060291.130000003</v>
      </c>
      <c r="H22" s="328">
        <f t="shared" si="0"/>
        <v>25060291.130000003</v>
      </c>
    </row>
    <row r="23" spans="1:8" s="9" customFormat="1" ht="14.4">
      <c r="A23" s="215" t="s">
        <v>17</v>
      </c>
      <c r="B23" s="219" t="s">
        <v>78</v>
      </c>
      <c r="C23" s="327"/>
      <c r="D23" s="327">
        <v>1925760.02</v>
      </c>
      <c r="E23" s="350">
        <f t="shared" si="1"/>
        <v>1925760.02</v>
      </c>
      <c r="F23" s="327"/>
      <c r="G23" s="327">
        <v>17762012.260000002</v>
      </c>
      <c r="H23" s="328">
        <f t="shared" si="0"/>
        <v>17762012.260000002</v>
      </c>
    </row>
    <row r="24" spans="1:8" s="9" customFormat="1" ht="14.4">
      <c r="A24" s="215" t="s">
        <v>18</v>
      </c>
      <c r="B24" s="219" t="s">
        <v>79</v>
      </c>
      <c r="C24" s="327"/>
      <c r="D24" s="327">
        <v>438110.4</v>
      </c>
      <c r="E24" s="350">
        <f t="shared" si="1"/>
        <v>438110.4</v>
      </c>
      <c r="F24" s="327"/>
      <c r="G24" s="327">
        <v>3029765.04</v>
      </c>
      <c r="H24" s="328">
        <f t="shared" si="0"/>
        <v>3029765.04</v>
      </c>
    </row>
    <row r="25" spans="1:8" s="9" customFormat="1" ht="14.4">
      <c r="A25" s="215" t="s">
        <v>19</v>
      </c>
      <c r="B25" s="219" t="s">
        <v>80</v>
      </c>
      <c r="C25" s="327"/>
      <c r="D25" s="327">
        <v>2918730</v>
      </c>
      <c r="E25" s="350">
        <f t="shared" si="1"/>
        <v>2918730</v>
      </c>
      <c r="F25" s="327"/>
      <c r="G25" s="327">
        <v>629376.01</v>
      </c>
      <c r="H25" s="328">
        <f t="shared" si="0"/>
        <v>629376.01</v>
      </c>
    </row>
    <row r="26" spans="1:8" s="9" customFormat="1" ht="14.4">
      <c r="A26" s="215" t="s">
        <v>20</v>
      </c>
      <c r="B26" s="219" t="s">
        <v>81</v>
      </c>
      <c r="C26" s="327"/>
      <c r="D26" s="327"/>
      <c r="E26" s="350">
        <f t="shared" si="1"/>
        <v>0</v>
      </c>
      <c r="F26" s="327"/>
      <c r="G26" s="327">
        <v>3639137.82</v>
      </c>
      <c r="H26" s="328">
        <f t="shared" si="0"/>
        <v>3639137.82</v>
      </c>
    </row>
    <row r="27" spans="1:8" s="9" customFormat="1" ht="14.4">
      <c r="A27" s="215" t="s">
        <v>21</v>
      </c>
      <c r="B27" s="219" t="s">
        <v>82</v>
      </c>
      <c r="C27" s="327"/>
      <c r="D27" s="327">
        <v>71493.84</v>
      </c>
      <c r="E27" s="350">
        <f t="shared" si="1"/>
        <v>71493.84</v>
      </c>
      <c r="F27" s="327"/>
      <c r="G27" s="327"/>
      <c r="H27" s="328">
        <f t="shared" si="0"/>
        <v>0</v>
      </c>
    </row>
    <row r="28" spans="1:8" s="9" customFormat="1" ht="14.4">
      <c r="A28" s="215">
        <v>5.4</v>
      </c>
      <c r="B28" s="273" t="s">
        <v>321</v>
      </c>
      <c r="C28" s="327"/>
      <c r="D28" s="327"/>
      <c r="E28" s="350">
        <f t="shared" si="1"/>
        <v>0</v>
      </c>
      <c r="F28" s="327"/>
      <c r="G28" s="327">
        <v>259550.27</v>
      </c>
      <c r="H28" s="328">
        <f t="shared" si="0"/>
        <v>259550.27</v>
      </c>
    </row>
    <row r="29" spans="1:8" s="9" customFormat="1" ht="14.4">
      <c r="A29" s="215">
        <v>5.5</v>
      </c>
      <c r="B29" s="273" t="s">
        <v>322</v>
      </c>
      <c r="C29" s="327"/>
      <c r="D29" s="327"/>
      <c r="E29" s="350">
        <f t="shared" si="1"/>
        <v>0</v>
      </c>
      <c r="F29" s="327"/>
      <c r="G29" s="327"/>
      <c r="H29" s="328">
        <f t="shared" si="0"/>
        <v>0</v>
      </c>
    </row>
    <row r="30" spans="1:8" s="9" customFormat="1" ht="14.4">
      <c r="A30" s="215">
        <v>5.6</v>
      </c>
      <c r="B30" s="273" t="s">
        <v>323</v>
      </c>
      <c r="C30" s="327"/>
      <c r="D30" s="327">
        <v>649944</v>
      </c>
      <c r="E30" s="350">
        <f t="shared" si="1"/>
        <v>649944</v>
      </c>
      <c r="F30" s="327"/>
      <c r="G30" s="327"/>
      <c r="H30" s="328">
        <f t="shared" si="0"/>
        <v>0</v>
      </c>
    </row>
    <row r="31" spans="1:8" s="9" customFormat="1" ht="14.4">
      <c r="A31" s="215">
        <v>5.7</v>
      </c>
      <c r="B31" s="273" t="s">
        <v>82</v>
      </c>
      <c r="C31" s="327"/>
      <c r="D31" s="327"/>
      <c r="E31" s="350">
        <f t="shared" si="1"/>
        <v>0</v>
      </c>
      <c r="F31" s="327">
        <v>0</v>
      </c>
      <c r="G31" s="327">
        <v>2011473.55</v>
      </c>
      <c r="H31" s="328">
        <f t="shared" si="0"/>
        <v>2011473.55</v>
      </c>
    </row>
    <row r="32" spans="1:8" s="9" customFormat="1" ht="14.4">
      <c r="A32" s="215">
        <v>6</v>
      </c>
      <c r="B32" s="218" t="s">
        <v>352</v>
      </c>
      <c r="C32" s="327"/>
      <c r="D32" s="327"/>
      <c r="E32" s="350">
        <f t="shared" si="1"/>
        <v>0</v>
      </c>
      <c r="F32" s="327"/>
      <c r="G32" s="327"/>
      <c r="H32" s="328">
        <f t="shared" si="0"/>
        <v>0</v>
      </c>
    </row>
    <row r="33" spans="1:8" s="9" customFormat="1" ht="14.4">
      <c r="A33" s="215">
        <v>6.1</v>
      </c>
      <c r="B33" s="274" t="s">
        <v>342</v>
      </c>
      <c r="C33" s="327">
        <v>483000</v>
      </c>
      <c r="D33" s="327">
        <v>241923.6</v>
      </c>
      <c r="E33" s="350">
        <f t="shared" si="1"/>
        <v>724923.6</v>
      </c>
      <c r="F33" s="327">
        <v>1879680</v>
      </c>
      <c r="G33" s="327">
        <v>2446204</v>
      </c>
      <c r="H33" s="328">
        <f t="shared" si="0"/>
        <v>4325884</v>
      </c>
    </row>
    <row r="34" spans="1:8" s="9" customFormat="1" ht="14.4">
      <c r="A34" s="215">
        <v>6.2</v>
      </c>
      <c r="B34" s="274" t="s">
        <v>343</v>
      </c>
      <c r="C34" s="327">
        <v>0</v>
      </c>
      <c r="D34" s="327">
        <v>738429.6</v>
      </c>
      <c r="E34" s="350">
        <f t="shared" si="1"/>
        <v>738429.6</v>
      </c>
      <c r="F34" s="327">
        <v>2424620</v>
      </c>
      <c r="G34" s="327">
        <v>1873840</v>
      </c>
      <c r="H34" s="328">
        <f t="shared" si="0"/>
        <v>4298460</v>
      </c>
    </row>
    <row r="35" spans="1:8" s="9" customFormat="1" ht="14.4">
      <c r="A35" s="215">
        <v>6.3</v>
      </c>
      <c r="B35" s="274" t="s">
        <v>339</v>
      </c>
      <c r="C35" s="327"/>
      <c r="D35" s="327"/>
      <c r="E35" s="350">
        <f t="shared" si="1"/>
        <v>0</v>
      </c>
      <c r="F35" s="327"/>
      <c r="G35" s="327"/>
      <c r="H35" s="328">
        <f t="shared" si="0"/>
        <v>0</v>
      </c>
    </row>
    <row r="36" spans="1:8" s="9" customFormat="1" ht="14.4">
      <c r="A36" s="215">
        <v>6.4</v>
      </c>
      <c r="B36" s="274" t="s">
        <v>340</v>
      </c>
      <c r="C36" s="327"/>
      <c r="D36" s="327"/>
      <c r="E36" s="350">
        <f t="shared" si="1"/>
        <v>0</v>
      </c>
      <c r="F36" s="327"/>
      <c r="G36" s="327"/>
      <c r="H36" s="328">
        <f t="shared" si="0"/>
        <v>0</v>
      </c>
    </row>
    <row r="37" spans="1:8" s="9" customFormat="1" ht="14.4">
      <c r="A37" s="215">
        <v>6.5</v>
      </c>
      <c r="B37" s="274" t="s">
        <v>341</v>
      </c>
      <c r="C37" s="327"/>
      <c r="D37" s="327"/>
      <c r="E37" s="350">
        <f t="shared" si="1"/>
        <v>0</v>
      </c>
      <c r="F37" s="327"/>
      <c r="G37" s="327"/>
      <c r="H37" s="328">
        <f t="shared" si="0"/>
        <v>0</v>
      </c>
    </row>
    <row r="38" spans="1:8" s="9" customFormat="1" ht="14.4">
      <c r="A38" s="215">
        <v>6.6</v>
      </c>
      <c r="B38" s="274" t="s">
        <v>344</v>
      </c>
      <c r="C38" s="327"/>
      <c r="D38" s="327"/>
      <c r="E38" s="350">
        <f t="shared" si="1"/>
        <v>0</v>
      </c>
      <c r="F38" s="327"/>
      <c r="G38" s="327"/>
      <c r="H38" s="328">
        <f t="shared" si="0"/>
        <v>0</v>
      </c>
    </row>
    <row r="39" spans="1:8" s="9" customFormat="1" ht="14.4">
      <c r="A39" s="215">
        <v>6.7</v>
      </c>
      <c r="B39" s="274" t="s">
        <v>345</v>
      </c>
      <c r="C39" s="327"/>
      <c r="D39" s="327"/>
      <c r="E39" s="350">
        <f t="shared" si="1"/>
        <v>0</v>
      </c>
      <c r="F39" s="327"/>
      <c r="G39" s="327"/>
      <c r="H39" s="328">
        <f t="shared" si="0"/>
        <v>0</v>
      </c>
    </row>
    <row r="40" spans="1:8" s="9" customFormat="1" ht="14.4">
      <c r="A40" s="215">
        <v>7</v>
      </c>
      <c r="B40" s="218" t="s">
        <v>348</v>
      </c>
      <c r="C40" s="327"/>
      <c r="D40" s="327"/>
      <c r="E40" s="350">
        <f t="shared" si="1"/>
        <v>0</v>
      </c>
      <c r="F40" s="327"/>
      <c r="G40" s="327"/>
      <c r="H40" s="328">
        <f t="shared" si="0"/>
        <v>0</v>
      </c>
    </row>
    <row r="41" spans="1:8" s="9" customFormat="1" ht="14.4">
      <c r="A41" s="215">
        <v>7.1</v>
      </c>
      <c r="B41" s="217" t="s">
        <v>349</v>
      </c>
      <c r="C41" s="327">
        <v>0</v>
      </c>
      <c r="D41" s="327">
        <v>19</v>
      </c>
      <c r="E41" s="350">
        <f t="shared" si="1"/>
        <v>19</v>
      </c>
      <c r="F41" s="327">
        <v>885.98</v>
      </c>
      <c r="G41" s="327">
        <v>32577</v>
      </c>
      <c r="H41" s="328">
        <f t="shared" si="0"/>
        <v>33462.980000000003</v>
      </c>
    </row>
    <row r="42" spans="1:8" s="9" customFormat="1" ht="26.4">
      <c r="A42" s="215">
        <v>7.2</v>
      </c>
      <c r="B42" s="217" t="s">
        <v>350</v>
      </c>
      <c r="C42" s="327">
        <v>1526580</v>
      </c>
      <c r="D42" s="327">
        <v>2017666</v>
      </c>
      <c r="E42" s="350">
        <f t="shared" si="1"/>
        <v>3544246</v>
      </c>
      <c r="F42" s="327">
        <v>1227549</v>
      </c>
      <c r="G42" s="327">
        <v>1955594</v>
      </c>
      <c r="H42" s="328">
        <f t="shared" si="0"/>
        <v>3183143</v>
      </c>
    </row>
    <row r="43" spans="1:8" s="9" customFormat="1" ht="26.4">
      <c r="A43" s="215">
        <v>7.3</v>
      </c>
      <c r="B43" s="217" t="s">
        <v>353</v>
      </c>
      <c r="C43" s="327">
        <v>1754997.4</v>
      </c>
      <c r="D43" s="327">
        <v>3617243.8200000003</v>
      </c>
      <c r="E43" s="350">
        <f t="shared" si="1"/>
        <v>5372241.2200000007</v>
      </c>
      <c r="F43" s="327">
        <v>1324140.6199999999</v>
      </c>
      <c r="G43" s="327">
        <v>3996250.6300000004</v>
      </c>
      <c r="H43" s="328">
        <f t="shared" si="0"/>
        <v>5320391.25</v>
      </c>
    </row>
    <row r="44" spans="1:8" s="9" customFormat="1" ht="26.4">
      <c r="A44" s="215">
        <v>7.4</v>
      </c>
      <c r="B44" s="217" t="s">
        <v>354</v>
      </c>
      <c r="C44" s="327">
        <v>1500488</v>
      </c>
      <c r="D44" s="327">
        <v>2015657</v>
      </c>
      <c r="E44" s="350">
        <f t="shared" si="1"/>
        <v>3516145</v>
      </c>
      <c r="F44" s="327">
        <v>1226370</v>
      </c>
      <c r="G44" s="327">
        <v>1952001</v>
      </c>
      <c r="H44" s="328">
        <f t="shared" si="0"/>
        <v>3178371</v>
      </c>
    </row>
    <row r="45" spans="1:8" s="9" customFormat="1" ht="14.4">
      <c r="A45" s="215">
        <v>8</v>
      </c>
      <c r="B45" s="218" t="s">
        <v>331</v>
      </c>
      <c r="C45" s="327"/>
      <c r="D45" s="327"/>
      <c r="E45" s="350">
        <f t="shared" si="1"/>
        <v>0</v>
      </c>
      <c r="F45" s="327"/>
      <c r="G45" s="327"/>
      <c r="H45" s="328">
        <f t="shared" si="0"/>
        <v>0</v>
      </c>
    </row>
    <row r="46" spans="1:8" s="9" customFormat="1" ht="14.4">
      <c r="A46" s="215">
        <v>8.1</v>
      </c>
      <c r="B46" s="272" t="s">
        <v>355</v>
      </c>
      <c r="C46" s="327">
        <v>0</v>
      </c>
      <c r="D46" s="327">
        <v>0</v>
      </c>
      <c r="E46" s="350">
        <f t="shared" si="1"/>
        <v>0</v>
      </c>
      <c r="F46" s="327"/>
      <c r="G46" s="327"/>
      <c r="H46" s="328">
        <f t="shared" si="0"/>
        <v>0</v>
      </c>
    </row>
    <row r="47" spans="1:8" s="9" customFormat="1" ht="14.4">
      <c r="A47" s="215">
        <v>8.1999999999999993</v>
      </c>
      <c r="B47" s="272" t="s">
        <v>356</v>
      </c>
      <c r="C47" s="327">
        <v>0</v>
      </c>
      <c r="D47" s="327">
        <v>0</v>
      </c>
      <c r="E47" s="350">
        <f t="shared" si="1"/>
        <v>0</v>
      </c>
      <c r="F47" s="327"/>
      <c r="G47" s="327"/>
      <c r="H47" s="328">
        <f t="shared" si="0"/>
        <v>0</v>
      </c>
    </row>
    <row r="48" spans="1:8" s="9" customFormat="1" ht="14.4">
      <c r="A48" s="215">
        <v>8.3000000000000007</v>
      </c>
      <c r="B48" s="272" t="s">
        <v>357</v>
      </c>
      <c r="C48" s="327">
        <v>0</v>
      </c>
      <c r="D48" s="327">
        <v>0</v>
      </c>
      <c r="E48" s="350">
        <f t="shared" si="1"/>
        <v>0</v>
      </c>
      <c r="F48" s="327"/>
      <c r="G48" s="327"/>
      <c r="H48" s="328">
        <f t="shared" si="0"/>
        <v>0</v>
      </c>
    </row>
    <row r="49" spans="1:8" s="9" customFormat="1" ht="14.4">
      <c r="A49" s="215">
        <v>8.4</v>
      </c>
      <c r="B49" s="272" t="s">
        <v>358</v>
      </c>
      <c r="C49" s="327">
        <v>0</v>
      </c>
      <c r="D49" s="327">
        <v>0</v>
      </c>
      <c r="E49" s="350">
        <f t="shared" si="1"/>
        <v>0</v>
      </c>
      <c r="F49" s="327"/>
      <c r="G49" s="327"/>
      <c r="H49" s="328">
        <f t="shared" si="0"/>
        <v>0</v>
      </c>
    </row>
    <row r="50" spans="1:8" s="9" customFormat="1" ht="14.4">
      <c r="A50" s="215">
        <v>8.5</v>
      </c>
      <c r="B50" s="272" t="s">
        <v>359</v>
      </c>
      <c r="C50" s="327">
        <v>0</v>
      </c>
      <c r="D50" s="327">
        <v>0</v>
      </c>
      <c r="E50" s="350">
        <f t="shared" si="1"/>
        <v>0</v>
      </c>
      <c r="F50" s="327"/>
      <c r="G50" s="327"/>
      <c r="H50" s="328">
        <f t="shared" si="0"/>
        <v>0</v>
      </c>
    </row>
    <row r="51" spans="1:8" s="9" customFormat="1" ht="14.4">
      <c r="A51" s="215">
        <v>8.6</v>
      </c>
      <c r="B51" s="272" t="s">
        <v>360</v>
      </c>
      <c r="C51" s="327">
        <v>0</v>
      </c>
      <c r="D51" s="327">
        <v>0</v>
      </c>
      <c r="E51" s="350">
        <f t="shared" si="1"/>
        <v>0</v>
      </c>
      <c r="F51" s="327"/>
      <c r="G51" s="327"/>
      <c r="H51" s="328">
        <f t="shared" si="0"/>
        <v>0</v>
      </c>
    </row>
    <row r="52" spans="1:8" s="9" customFormat="1" ht="14.4">
      <c r="A52" s="215">
        <v>8.6999999999999993</v>
      </c>
      <c r="B52" s="272" t="s">
        <v>361</v>
      </c>
      <c r="C52" s="327">
        <v>0</v>
      </c>
      <c r="D52" s="327">
        <v>0</v>
      </c>
      <c r="E52" s="350">
        <f t="shared" si="1"/>
        <v>0</v>
      </c>
      <c r="F52" s="327"/>
      <c r="G52" s="327"/>
      <c r="H52" s="328">
        <f t="shared" si="0"/>
        <v>0</v>
      </c>
    </row>
    <row r="53" spans="1:8" s="9" customFormat="1" ht="15" thickBot="1">
      <c r="A53" s="220">
        <v>9</v>
      </c>
      <c r="B53" s="221" t="s">
        <v>351</v>
      </c>
      <c r="C53" s="352">
        <v>0</v>
      </c>
      <c r="D53" s="352">
        <v>0</v>
      </c>
      <c r="E53" s="353">
        <f t="shared" si="1"/>
        <v>0</v>
      </c>
      <c r="F53" s="352"/>
      <c r="G53" s="352"/>
      <c r="H53" s="334">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3" sqref="B3"/>
    </sheetView>
  </sheetViews>
  <sheetFormatPr defaultColWidth="9.109375" defaultRowHeight="13.2"/>
  <cols>
    <col min="1" max="1" width="9.5546875" style="5" bestFit="1" customWidth="1"/>
    <col min="2" max="2" width="93.5546875" style="5" customWidth="1"/>
    <col min="3" max="4" width="12.6640625" style="5" customWidth="1"/>
    <col min="5" max="11" width="9.6640625" style="28" customWidth="1"/>
    <col min="12" max="16384" width="9.109375" style="28"/>
  </cols>
  <sheetData>
    <row r="1" spans="1:8">
      <c r="A1" s="3" t="s">
        <v>33</v>
      </c>
      <c r="B1" s="4" t="str">
        <f>'4. Off-Balance'!B1</f>
        <v>JSC Silk Road Bank</v>
      </c>
      <c r="C1" s="4"/>
    </row>
    <row r="2" spans="1:8">
      <c r="A2" s="3" t="s">
        <v>34</v>
      </c>
      <c r="B2" s="4" t="str">
        <f>'4. Off-Balance'!B2</f>
        <v>06/30/2017</v>
      </c>
      <c r="C2" s="7"/>
      <c r="D2" s="8"/>
      <c r="E2" s="50"/>
      <c r="F2" s="50"/>
      <c r="G2" s="50"/>
      <c r="H2" s="50"/>
    </row>
    <row r="3" spans="1:8">
      <c r="A3" s="3"/>
      <c r="B3" s="4"/>
      <c r="C3" s="7"/>
      <c r="D3" s="8"/>
      <c r="E3" s="50"/>
      <c r="F3" s="50"/>
      <c r="G3" s="50"/>
      <c r="H3" s="50"/>
    </row>
    <row r="4" spans="1:8" ht="15" customHeight="1" thickBot="1">
      <c r="A4" s="8" t="s">
        <v>218</v>
      </c>
      <c r="B4" s="144" t="s">
        <v>324</v>
      </c>
      <c r="D4" s="51" t="s">
        <v>76</v>
      </c>
    </row>
    <row r="5" spans="1:8" ht="15" customHeight="1">
      <c r="A5" s="257" t="s">
        <v>7</v>
      </c>
      <c r="B5" s="258"/>
      <c r="C5" s="322" t="s">
        <v>411</v>
      </c>
      <c r="D5" s="323" t="s">
        <v>412</v>
      </c>
    </row>
    <row r="6" spans="1:8" ht="15" customHeight="1">
      <c r="A6" s="52">
        <v>1</v>
      </c>
      <c r="B6" s="53" t="s">
        <v>328</v>
      </c>
      <c r="C6" s="354">
        <f>C7+C9+C10+C11</f>
        <v>37532875.670999996</v>
      </c>
      <c r="D6" s="355">
        <f>D7+D9+D10+D11</f>
        <v>36874067.0185</v>
      </c>
    </row>
    <row r="7" spans="1:8" ht="15" customHeight="1">
      <c r="A7" s="52">
        <v>1.1000000000000001</v>
      </c>
      <c r="B7" s="53" t="s">
        <v>217</v>
      </c>
      <c r="C7" s="356">
        <v>35292439.703999996</v>
      </c>
      <c r="D7" s="357">
        <v>34236993.556000002</v>
      </c>
    </row>
    <row r="8" spans="1:8">
      <c r="A8" s="52" t="s">
        <v>15</v>
      </c>
      <c r="B8" s="53" t="s">
        <v>216</v>
      </c>
      <c r="C8" s="356"/>
      <c r="D8" s="357"/>
    </row>
    <row r="9" spans="1:8" ht="15" customHeight="1">
      <c r="A9" s="52">
        <v>1.2</v>
      </c>
      <c r="B9" s="234" t="s">
        <v>215</v>
      </c>
      <c r="C9" s="356"/>
      <c r="D9" s="357"/>
    </row>
    <row r="10" spans="1:8" ht="15" customHeight="1">
      <c r="A10" s="52">
        <v>1.3</v>
      </c>
      <c r="B10" s="54" t="s">
        <v>132</v>
      </c>
      <c r="C10" s="358">
        <v>14768.592000000001</v>
      </c>
      <c r="D10" s="357">
        <v>29178</v>
      </c>
    </row>
    <row r="11" spans="1:8" ht="15" customHeight="1">
      <c r="A11" s="52">
        <v>1.4</v>
      </c>
      <c r="B11" s="55" t="s">
        <v>31</v>
      </c>
      <c r="C11" s="358">
        <v>2225667.375</v>
      </c>
      <c r="D11" s="357">
        <v>2607895.4625000004</v>
      </c>
    </row>
    <row r="12" spans="1:8" ht="15" customHeight="1">
      <c r="A12" s="52">
        <v>2</v>
      </c>
      <c r="B12" s="53" t="s">
        <v>325</v>
      </c>
      <c r="C12" s="356">
        <v>696292.42806804099</v>
      </c>
      <c r="D12" s="357">
        <v>756184</v>
      </c>
    </row>
    <row r="13" spans="1:8" ht="15" customHeight="1">
      <c r="A13" s="52">
        <v>3</v>
      </c>
      <c r="B13" s="53" t="s">
        <v>326</v>
      </c>
      <c r="C13" s="358">
        <v>8354793.438095239</v>
      </c>
      <c r="D13" s="357">
        <v>8354793.438095239</v>
      </c>
    </row>
    <row r="14" spans="1:8" ht="15" customHeight="1" thickBot="1">
      <c r="A14" s="56">
        <v>4</v>
      </c>
      <c r="B14" s="57" t="s">
        <v>327</v>
      </c>
      <c r="C14" s="359">
        <f>C6+C12+C13</f>
        <v>46583961.53716328</v>
      </c>
      <c r="D14" s="360">
        <f>D6+D12+D13</f>
        <v>45985044.456595242</v>
      </c>
    </row>
    <row r="15" spans="1:8" ht="15" customHeight="1">
      <c r="A15" s="58"/>
      <c r="B15" s="59"/>
      <c r="C15" s="59"/>
      <c r="D15" s="59"/>
    </row>
    <row r="16" spans="1:8">
      <c r="B16" s="60"/>
    </row>
    <row r="17" spans="1:4">
      <c r="B17" s="61"/>
    </row>
    <row r="18" spans="1:4">
      <c r="B18" s="61"/>
    </row>
    <row r="19" spans="1:4" ht="10.199999999999999">
      <c r="A19" s="28"/>
      <c r="B19" s="28"/>
      <c r="C19" s="28"/>
      <c r="D19" s="28"/>
    </row>
    <row r="20" spans="1:4" ht="10.199999999999999">
      <c r="A20" s="28"/>
      <c r="B20" s="28"/>
      <c r="C20" s="28"/>
      <c r="D20" s="28"/>
    </row>
    <row r="21" spans="1:4" ht="10.199999999999999">
      <c r="A21" s="28"/>
      <c r="B21" s="28"/>
      <c r="C21" s="28"/>
      <c r="D21" s="28"/>
    </row>
    <row r="22" spans="1:4" ht="10.199999999999999">
      <c r="A22" s="28"/>
      <c r="B22" s="28"/>
      <c r="C22" s="28"/>
      <c r="D22" s="28"/>
    </row>
    <row r="23" spans="1:4" ht="10.199999999999999">
      <c r="A23" s="28"/>
      <c r="B23" s="28"/>
      <c r="C23" s="28"/>
      <c r="D23" s="28"/>
    </row>
    <row r="24" spans="1:4" ht="10.199999999999999">
      <c r="A24" s="28"/>
      <c r="B24" s="28"/>
      <c r="C24" s="28"/>
      <c r="D24" s="28"/>
    </row>
    <row r="25" spans="1:4" ht="10.199999999999999">
      <c r="A25" s="28"/>
      <c r="B25" s="28"/>
      <c r="C25" s="28"/>
      <c r="D25" s="28"/>
    </row>
    <row r="26" spans="1:4" ht="10.199999999999999">
      <c r="A26" s="28"/>
      <c r="B26" s="28"/>
      <c r="C26" s="28"/>
      <c r="D26" s="28"/>
    </row>
    <row r="27" spans="1:4" ht="10.199999999999999">
      <c r="A27" s="28"/>
      <c r="B27" s="28"/>
      <c r="C27" s="28"/>
      <c r="D27" s="28"/>
    </row>
    <row r="28" spans="1:4" ht="10.199999999999999">
      <c r="A28" s="28"/>
      <c r="B28" s="28"/>
      <c r="C28" s="28"/>
      <c r="D28" s="28"/>
    </row>
    <row r="29" spans="1:4" ht="10.199999999999999">
      <c r="A29" s="28"/>
      <c r="B29" s="28"/>
      <c r="C29" s="28"/>
      <c r="D29" s="28"/>
    </row>
    <row r="30" spans="1:4" ht="10.199999999999999">
      <c r="A30" s="28"/>
      <c r="B30" s="28"/>
      <c r="C30" s="28"/>
      <c r="D30" s="28"/>
    </row>
    <row r="31" spans="1:4" ht="10.199999999999999">
      <c r="A31" s="28"/>
      <c r="B31" s="28"/>
      <c r="C31" s="28"/>
      <c r="D31" s="2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7"/>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F19" sqref="F19"/>
    </sheetView>
  </sheetViews>
  <sheetFormatPr defaultColWidth="9.109375" defaultRowHeight="13.8"/>
  <cols>
    <col min="1" max="1" width="9.5546875" style="5" bestFit="1" customWidth="1"/>
    <col min="2" max="2" width="90.44140625" style="5" bestFit="1" customWidth="1"/>
    <col min="3" max="3" width="9.109375" style="5"/>
    <col min="4" max="16384" width="9.109375" style="6"/>
  </cols>
  <sheetData>
    <row r="1" spans="1:8">
      <c r="A1" s="3" t="s">
        <v>33</v>
      </c>
      <c r="B1" s="5" t="str">
        <f>'5. RWA '!B1</f>
        <v>JSC Silk Road Bank</v>
      </c>
    </row>
    <row r="2" spans="1:8">
      <c r="A2" s="3" t="s">
        <v>34</v>
      </c>
      <c r="B2" s="5" t="str">
        <f>'5. RWA '!B2</f>
        <v>06/30/2017</v>
      </c>
    </row>
    <row r="4" spans="1:8" ht="16.5" customHeight="1" thickBot="1">
      <c r="A4" s="62" t="s">
        <v>83</v>
      </c>
      <c r="B4" s="63" t="s">
        <v>290</v>
      </c>
      <c r="C4" s="64"/>
    </row>
    <row r="5" spans="1:8">
      <c r="A5" s="65"/>
      <c r="B5" s="441" t="s">
        <v>84</v>
      </c>
      <c r="C5" s="442"/>
    </row>
    <row r="6" spans="1:8">
      <c r="A6" s="66">
        <v>1</v>
      </c>
      <c r="B6" s="67" t="s">
        <v>416</v>
      </c>
      <c r="C6" s="68"/>
    </row>
    <row r="7" spans="1:8">
      <c r="A7" s="66">
        <v>2</v>
      </c>
      <c r="B7" s="67" t="s">
        <v>417</v>
      </c>
      <c r="C7" s="68"/>
    </row>
    <row r="8" spans="1:8">
      <c r="A8" s="66">
        <v>3</v>
      </c>
      <c r="B8" s="67" t="s">
        <v>418</v>
      </c>
      <c r="C8" s="68"/>
    </row>
    <row r="9" spans="1:8">
      <c r="A9" s="66">
        <v>4</v>
      </c>
      <c r="B9" s="67" t="s">
        <v>419</v>
      </c>
      <c r="C9" s="68"/>
    </row>
    <row r="10" spans="1:8">
      <c r="A10" s="66">
        <v>5</v>
      </c>
      <c r="B10" s="67"/>
      <c r="C10" s="68"/>
    </row>
    <row r="11" spans="1:8">
      <c r="A11" s="66">
        <v>6</v>
      </c>
      <c r="B11" s="67"/>
      <c r="C11" s="68"/>
    </row>
    <row r="12" spans="1:8">
      <c r="A12" s="66">
        <v>7</v>
      </c>
      <c r="B12" s="67"/>
      <c r="C12" s="68"/>
      <c r="H12" s="69"/>
    </row>
    <row r="13" spans="1:8">
      <c r="A13" s="66">
        <v>8</v>
      </c>
      <c r="B13" s="67"/>
      <c r="C13" s="68"/>
    </row>
    <row r="14" spans="1:8">
      <c r="A14" s="66">
        <v>9</v>
      </c>
      <c r="B14" s="67"/>
      <c r="C14" s="68"/>
    </row>
    <row r="15" spans="1:8">
      <c r="A15" s="66">
        <v>10</v>
      </c>
      <c r="B15" s="67"/>
      <c r="C15" s="68"/>
    </row>
    <row r="16" spans="1:8">
      <c r="A16" s="66"/>
      <c r="B16" s="443"/>
      <c r="C16" s="444"/>
    </row>
    <row r="17" spans="1:3">
      <c r="A17" s="66"/>
      <c r="B17" s="445" t="s">
        <v>85</v>
      </c>
      <c r="C17" s="446"/>
    </row>
    <row r="18" spans="1:3">
      <c r="A18" s="66">
        <v>1</v>
      </c>
      <c r="B18" s="67" t="s">
        <v>420</v>
      </c>
      <c r="C18" s="70"/>
    </row>
    <row r="19" spans="1:3">
      <c r="A19" s="66">
        <v>2</v>
      </c>
      <c r="B19" s="67" t="s">
        <v>421</v>
      </c>
      <c r="C19" s="70"/>
    </row>
    <row r="20" spans="1:3">
      <c r="A20" s="66">
        <v>3</v>
      </c>
      <c r="B20" s="67"/>
      <c r="C20" s="70"/>
    </row>
    <row r="21" spans="1:3">
      <c r="A21" s="66">
        <v>4</v>
      </c>
      <c r="B21" s="67"/>
      <c r="C21" s="70"/>
    </row>
    <row r="22" spans="1:3">
      <c r="A22" s="66">
        <v>5</v>
      </c>
      <c r="B22" s="67"/>
      <c r="C22" s="70"/>
    </row>
    <row r="23" spans="1:3">
      <c r="A23" s="66">
        <v>6</v>
      </c>
      <c r="B23" s="67"/>
      <c r="C23" s="70"/>
    </row>
    <row r="24" spans="1:3">
      <c r="A24" s="66">
        <v>7</v>
      </c>
      <c r="B24" s="67"/>
      <c r="C24" s="70"/>
    </row>
    <row r="25" spans="1:3">
      <c r="A25" s="66">
        <v>8</v>
      </c>
      <c r="B25" s="67"/>
      <c r="C25" s="70"/>
    </row>
    <row r="26" spans="1:3">
      <c r="A26" s="66">
        <v>9</v>
      </c>
      <c r="B26" s="67"/>
      <c r="C26" s="70"/>
    </row>
    <row r="27" spans="1:3" ht="15.75" customHeight="1">
      <c r="A27" s="66">
        <v>10</v>
      </c>
      <c r="B27" s="67"/>
      <c r="C27" s="71"/>
    </row>
    <row r="28" spans="1:3" ht="15.75" customHeight="1">
      <c r="A28" s="66"/>
      <c r="B28" s="67"/>
      <c r="C28" s="71"/>
    </row>
    <row r="29" spans="1:3" ht="30" customHeight="1">
      <c r="A29" s="66"/>
      <c r="B29" s="445" t="s">
        <v>86</v>
      </c>
      <c r="C29" s="446"/>
    </row>
    <row r="30" spans="1:3" ht="16.2">
      <c r="A30" s="66">
        <v>1</v>
      </c>
      <c r="B30" s="361" t="s">
        <v>422</v>
      </c>
      <c r="C30" s="364">
        <v>0.99987669999999995</v>
      </c>
    </row>
    <row r="31" spans="1:3" ht="15.75" customHeight="1">
      <c r="A31" s="66"/>
      <c r="B31" s="67"/>
      <c r="C31" s="68"/>
    </row>
    <row r="32" spans="1:3" ht="29.25" customHeight="1">
      <c r="A32" s="66"/>
      <c r="B32" s="445" t="s">
        <v>87</v>
      </c>
      <c r="C32" s="446"/>
    </row>
    <row r="33" spans="1:3" ht="14.4">
      <c r="A33" s="66">
        <v>1</v>
      </c>
      <c r="B33" s="67" t="s">
        <v>423</v>
      </c>
      <c r="C33" s="364">
        <v>0.99987669999999995</v>
      </c>
    </row>
    <row r="34" spans="1:3" ht="14.4">
      <c r="A34" s="362">
        <v>1.1000000000000001</v>
      </c>
      <c r="B34" s="363" t="s">
        <v>424</v>
      </c>
      <c r="C34" s="364">
        <v>0.61992355399999999</v>
      </c>
    </row>
    <row r="35" spans="1:3" ht="14.4">
      <c r="A35" s="362">
        <v>1.2</v>
      </c>
      <c r="B35" s="363" t="s">
        <v>425</v>
      </c>
      <c r="C35" s="364">
        <v>0.2849648595</v>
      </c>
    </row>
    <row r="36" spans="1:3" ht="14.4">
      <c r="A36" s="362">
        <v>1.3</v>
      </c>
      <c r="B36" s="363" t="s">
        <v>426</v>
      </c>
      <c r="C36" s="364">
        <v>9.4988286500000005E-2</v>
      </c>
    </row>
    <row r="37" spans="1:3" ht="15" thickBot="1">
      <c r="A37" s="72"/>
      <c r="B37" s="73"/>
      <c r="C37" s="365"/>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37"/>
  <sheetViews>
    <sheetView zoomScale="90" zoomScaleNormal="90" workbookViewId="0">
      <pane xSplit="1" ySplit="5" topLeftCell="C6" activePane="bottomRight" state="frozen"/>
      <selection activeCell="B9" sqref="B9"/>
      <selection pane="topRight" activeCell="B9" sqref="B9"/>
      <selection pane="bottomLeft" activeCell="B9" sqref="B9"/>
      <selection pane="bottomRight" activeCell="G24" sqref="G24"/>
    </sheetView>
  </sheetViews>
  <sheetFormatPr defaultColWidth="9.109375" defaultRowHeight="13.8"/>
  <cols>
    <col min="1" max="1" width="9.5546875" style="5" bestFit="1" customWidth="1"/>
    <col min="2" max="2" width="47.5546875" style="5" customWidth="1"/>
    <col min="3" max="3" width="28" style="5" customWidth="1"/>
    <col min="4" max="4" width="22.44140625" style="5" customWidth="1"/>
    <col min="5" max="5" width="22.33203125" style="5" customWidth="1"/>
    <col min="6" max="6" width="25.44140625" style="5" customWidth="1"/>
    <col min="7" max="7" width="21.33203125" style="6" customWidth="1"/>
    <col min="8" max="8" width="12" style="6" bestFit="1" customWidth="1"/>
    <col min="9" max="9" width="12.5546875" style="6" bestFit="1" customWidth="1"/>
    <col min="10" max="16384" width="9.109375" style="6"/>
  </cols>
  <sheetData>
    <row r="1" spans="1:9">
      <c r="A1" s="309" t="s">
        <v>33</v>
      </c>
      <c r="B1" s="310" t="str">
        <f>'6. Administrators-shareholders'!B1</f>
        <v>JSC Silk Road Bank</v>
      </c>
      <c r="C1" s="87"/>
      <c r="D1" s="87"/>
      <c r="E1" s="87"/>
      <c r="F1" s="87"/>
      <c r="G1" s="9"/>
      <c r="H1" s="9"/>
    </row>
    <row r="2" spans="1:9" s="74" customFormat="1" ht="15.75" customHeight="1">
      <c r="A2" s="309" t="s">
        <v>34</v>
      </c>
      <c r="B2" s="74" t="str">
        <f>'6. Administrators-shareholders'!B2</f>
        <v>06/30/2017</v>
      </c>
    </row>
    <row r="3" spans="1:9" s="74" customFormat="1" ht="15.75" customHeight="1">
      <c r="A3" s="309"/>
    </row>
    <row r="4" spans="1:9" s="74" customFormat="1" ht="15.75" customHeight="1" thickBot="1">
      <c r="A4" s="311" t="s">
        <v>223</v>
      </c>
      <c r="B4" s="451" t="s">
        <v>375</v>
      </c>
      <c r="C4" s="452"/>
      <c r="D4" s="452"/>
      <c r="E4" s="452"/>
      <c r="F4" s="452"/>
      <c r="G4" s="75" t="s">
        <v>76</v>
      </c>
    </row>
    <row r="5" spans="1:9" s="78" customFormat="1" ht="17.399999999999999" customHeight="1">
      <c r="A5" s="236"/>
      <c r="B5" s="237"/>
      <c r="C5" s="76" t="s">
        <v>0</v>
      </c>
      <c r="D5" s="76" t="s">
        <v>1</v>
      </c>
      <c r="E5" s="76" t="s">
        <v>2</v>
      </c>
      <c r="F5" s="76" t="s">
        <v>3</v>
      </c>
      <c r="G5" s="77" t="s">
        <v>16</v>
      </c>
    </row>
    <row r="6" spans="1:9" s="9" customFormat="1" ht="14.4" customHeight="1">
      <c r="A6" s="312"/>
      <c r="B6" s="447" t="s">
        <v>382</v>
      </c>
      <c r="C6" s="447" t="s">
        <v>98</v>
      </c>
      <c r="D6" s="449" t="s">
        <v>222</v>
      </c>
      <c r="E6" s="449"/>
      <c r="F6" s="449"/>
      <c r="G6" s="450" t="s">
        <v>384</v>
      </c>
      <c r="I6" s="6"/>
    </row>
    <row r="7" spans="1:9" s="9" customFormat="1" ht="99.6" customHeight="1">
      <c r="A7" s="312"/>
      <c r="B7" s="448"/>
      <c r="C7" s="447"/>
      <c r="D7" s="313" t="s">
        <v>221</v>
      </c>
      <c r="E7" s="313" t="s">
        <v>383</v>
      </c>
      <c r="F7" s="313" t="s">
        <v>220</v>
      </c>
      <c r="G7" s="450"/>
      <c r="I7" s="6"/>
    </row>
    <row r="8" spans="1:9">
      <c r="A8" s="314">
        <v>1</v>
      </c>
      <c r="B8" s="231" t="s">
        <v>38</v>
      </c>
      <c r="C8" s="366">
        <v>6498393.0899999999</v>
      </c>
      <c r="D8" s="367"/>
      <c r="E8" s="366">
        <f>C8-D8</f>
        <v>6498393.0899999999</v>
      </c>
      <c r="F8" s="368"/>
      <c r="G8" s="235">
        <f>E8+F8</f>
        <v>6498393.0899999999</v>
      </c>
      <c r="H8" s="9"/>
    </row>
    <row r="9" spans="1:9">
      <c r="A9" s="314">
        <v>2</v>
      </c>
      <c r="B9" s="231" t="s">
        <v>39</v>
      </c>
      <c r="C9" s="366">
        <v>4346648.99</v>
      </c>
      <c r="D9" s="367"/>
      <c r="E9" s="366">
        <f t="shared" ref="E9:E20" si="0">C9-D9</f>
        <v>4346648.99</v>
      </c>
      <c r="F9" s="368"/>
      <c r="G9" s="235">
        <f t="shared" ref="G9:G20" si="1">E9+F9</f>
        <v>4346648.99</v>
      </c>
      <c r="H9" s="9"/>
    </row>
    <row r="10" spans="1:9">
      <c r="A10" s="314">
        <v>3</v>
      </c>
      <c r="B10" s="231" t="s">
        <v>40</v>
      </c>
      <c r="C10" s="366">
        <v>11566583.850000001</v>
      </c>
      <c r="D10" s="367"/>
      <c r="E10" s="366">
        <f t="shared" si="0"/>
        <v>11566583.850000001</v>
      </c>
      <c r="F10" s="368"/>
      <c r="G10" s="235">
        <f>E10+F10</f>
        <v>11566583.850000001</v>
      </c>
      <c r="H10" s="9"/>
    </row>
    <row r="11" spans="1:9">
      <c r="A11" s="314">
        <v>4</v>
      </c>
      <c r="B11" s="231" t="s">
        <v>41</v>
      </c>
      <c r="C11" s="366">
        <v>0</v>
      </c>
      <c r="D11" s="367"/>
      <c r="E11" s="366">
        <f t="shared" si="0"/>
        <v>0</v>
      </c>
      <c r="F11" s="368"/>
      <c r="G11" s="235">
        <f t="shared" si="1"/>
        <v>0</v>
      </c>
      <c r="H11" s="9"/>
    </row>
    <row r="12" spans="1:9">
      <c r="A12" s="314">
        <v>5</v>
      </c>
      <c r="B12" s="231" t="s">
        <v>42</v>
      </c>
      <c r="C12" s="366">
        <v>11308050.85</v>
      </c>
      <c r="D12" s="367"/>
      <c r="E12" s="366">
        <f t="shared" si="0"/>
        <v>11308050.85</v>
      </c>
      <c r="F12" s="368"/>
      <c r="G12" s="235">
        <f t="shared" si="1"/>
        <v>11308050.85</v>
      </c>
      <c r="H12" s="9"/>
    </row>
    <row r="13" spans="1:9">
      <c r="A13" s="314">
        <v>6.1</v>
      </c>
      <c r="B13" s="315" t="s">
        <v>43</v>
      </c>
      <c r="C13" s="366">
        <v>6151988.0199999996</v>
      </c>
      <c r="D13" s="367"/>
      <c r="E13" s="366">
        <f t="shared" si="0"/>
        <v>6151988.0199999996</v>
      </c>
      <c r="F13" s="368">
        <v>3764525.1</v>
      </c>
      <c r="G13" s="235">
        <f t="shared" si="1"/>
        <v>9916513.1199999992</v>
      </c>
      <c r="H13" s="9"/>
    </row>
    <row r="14" spans="1:9">
      <c r="A14" s="314">
        <v>6.2</v>
      </c>
      <c r="B14" s="316" t="s">
        <v>44</v>
      </c>
      <c r="C14" s="366">
        <v>-1117094.8400000001</v>
      </c>
      <c r="D14" s="367"/>
      <c r="E14" s="366">
        <f t="shared" si="0"/>
        <v>-1117094.8400000001</v>
      </c>
      <c r="F14" s="366">
        <v>-829721.56</v>
      </c>
      <c r="G14" s="235">
        <f t="shared" si="1"/>
        <v>-1946816.4000000001</v>
      </c>
      <c r="H14" s="9"/>
    </row>
    <row r="15" spans="1:9">
      <c r="A15" s="314">
        <v>6</v>
      </c>
      <c r="B15" s="231" t="s">
        <v>45</v>
      </c>
      <c r="C15" s="366">
        <v>5034893.18</v>
      </c>
      <c r="D15" s="367"/>
      <c r="E15" s="366">
        <f t="shared" si="0"/>
        <v>5034893.18</v>
      </c>
      <c r="F15" s="368">
        <v>2934803.54</v>
      </c>
      <c r="G15" s="235">
        <f t="shared" si="1"/>
        <v>7969696.7199999997</v>
      </c>
      <c r="H15" s="9"/>
    </row>
    <row r="16" spans="1:9">
      <c r="A16" s="314">
        <v>7</v>
      </c>
      <c r="B16" s="231" t="s">
        <v>46</v>
      </c>
      <c r="C16" s="366">
        <v>652389.78</v>
      </c>
      <c r="D16" s="367"/>
      <c r="E16" s="366">
        <f t="shared" si="0"/>
        <v>652389.78</v>
      </c>
      <c r="F16" s="369">
        <v>17042</v>
      </c>
      <c r="G16" s="235">
        <f t="shared" si="1"/>
        <v>669431.78</v>
      </c>
      <c r="H16" s="9"/>
    </row>
    <row r="17" spans="1:9">
      <c r="A17" s="314">
        <v>8</v>
      </c>
      <c r="B17" s="231" t="s">
        <v>219</v>
      </c>
      <c r="C17" s="366">
        <v>1507714.4000000001</v>
      </c>
      <c r="D17" s="367"/>
      <c r="E17" s="366">
        <f t="shared" si="0"/>
        <v>1507714.4000000001</v>
      </c>
      <c r="F17" s="368"/>
      <c r="G17" s="235">
        <f t="shared" si="1"/>
        <v>1507714.4000000001</v>
      </c>
      <c r="H17" s="317"/>
      <c r="I17" s="81"/>
    </row>
    <row r="18" spans="1:9">
      <c r="A18" s="314">
        <v>9</v>
      </c>
      <c r="B18" s="231" t="s">
        <v>47</v>
      </c>
      <c r="C18" s="366">
        <v>20000</v>
      </c>
      <c r="D18" s="367"/>
      <c r="E18" s="366">
        <f t="shared" si="0"/>
        <v>20000</v>
      </c>
      <c r="F18" s="368"/>
      <c r="G18" s="235">
        <f t="shared" si="1"/>
        <v>20000</v>
      </c>
      <c r="H18" s="9"/>
      <c r="I18" s="81"/>
    </row>
    <row r="19" spans="1:9">
      <c r="A19" s="314">
        <v>10</v>
      </c>
      <c r="B19" s="231" t="s">
        <v>48</v>
      </c>
      <c r="C19" s="366">
        <v>15655964.43</v>
      </c>
      <c r="D19" s="366">
        <f>'[4]Risk Weighted Risk Exposures'!$D$36</f>
        <v>67825</v>
      </c>
      <c r="E19" s="366">
        <f t="shared" si="0"/>
        <v>15588139.43</v>
      </c>
      <c r="F19" s="368"/>
      <c r="G19" s="235">
        <f t="shared" si="1"/>
        <v>15588139.43</v>
      </c>
      <c r="H19" s="9"/>
      <c r="I19" s="81"/>
    </row>
    <row r="20" spans="1:9">
      <c r="A20" s="314">
        <v>11</v>
      </c>
      <c r="B20" s="231" t="s">
        <v>49</v>
      </c>
      <c r="C20" s="366">
        <v>1164079.49</v>
      </c>
      <c r="D20" s="367"/>
      <c r="E20" s="366">
        <f t="shared" si="0"/>
        <v>1164079.49</v>
      </c>
      <c r="F20" s="368"/>
      <c r="G20" s="235">
        <f t="shared" si="1"/>
        <v>1164079.49</v>
      </c>
      <c r="H20" s="9"/>
    </row>
    <row r="21" spans="1:9" ht="27" thickBot="1">
      <c r="A21" s="165"/>
      <c r="B21" s="318" t="s">
        <v>385</v>
      </c>
      <c r="C21" s="238">
        <f>SUM(C8:C12, C15:C20)</f>
        <v>57754718.060000002</v>
      </c>
      <c r="D21" s="238">
        <f>SUM(D8:D12, D15:D20)</f>
        <v>67825</v>
      </c>
      <c r="E21" s="238">
        <f>SUM(E8:E12, E15:E20)</f>
        <v>57686893.060000002</v>
      </c>
      <c r="F21" s="238">
        <f>SUM(F8:F12, F15:F20)</f>
        <v>2951845.54</v>
      </c>
      <c r="G21" s="238">
        <f>SUM(G8:G12, G15:G20)</f>
        <v>60638738.600000001</v>
      </c>
    </row>
    <row r="22" spans="1:9">
      <c r="A22" s="6"/>
      <c r="B22" s="6"/>
      <c r="C22" s="6"/>
      <c r="D22" s="6"/>
      <c r="E22" s="6"/>
      <c r="F22" s="6"/>
    </row>
    <row r="23" spans="1:9">
      <c r="A23" s="6"/>
      <c r="B23" s="6"/>
      <c r="C23" s="6"/>
      <c r="D23" s="6"/>
      <c r="E23" s="6"/>
      <c r="F23" s="6"/>
    </row>
    <row r="25" spans="1:9" s="5" customFormat="1">
      <c r="B25" s="82"/>
      <c r="G25" s="6"/>
      <c r="H25" s="6"/>
      <c r="I25" s="6"/>
    </row>
    <row r="26" spans="1:9" s="5" customFormat="1">
      <c r="B26" s="82"/>
      <c r="G26" s="6"/>
      <c r="H26" s="6"/>
      <c r="I26" s="6"/>
    </row>
    <row r="27" spans="1:9" s="5" customFormat="1">
      <c r="B27" s="82"/>
      <c r="G27" s="6"/>
      <c r="H27" s="6"/>
      <c r="I27" s="6"/>
    </row>
    <row r="28" spans="1:9" s="5" customFormat="1">
      <c r="B28" s="82"/>
      <c r="G28" s="6"/>
      <c r="H28" s="6"/>
      <c r="I28" s="6"/>
    </row>
    <row r="29" spans="1:9" s="5" customFormat="1">
      <c r="B29" s="82"/>
      <c r="G29" s="6"/>
      <c r="H29" s="6"/>
      <c r="I29" s="6"/>
    </row>
    <row r="30" spans="1:9" s="5" customFormat="1">
      <c r="B30" s="82"/>
      <c r="G30" s="6"/>
      <c r="H30" s="6"/>
      <c r="I30" s="6"/>
    </row>
    <row r="31" spans="1:9" s="5" customFormat="1">
      <c r="B31" s="82"/>
      <c r="G31" s="6"/>
      <c r="H31" s="6"/>
      <c r="I31" s="6"/>
    </row>
    <row r="32" spans="1:9" s="5" customFormat="1">
      <c r="B32" s="82"/>
      <c r="G32" s="6"/>
      <c r="H32" s="6"/>
      <c r="I32" s="6"/>
    </row>
    <row r="33" spans="2:9" s="5" customFormat="1">
      <c r="B33" s="82"/>
      <c r="G33" s="6"/>
      <c r="H33" s="6"/>
      <c r="I33" s="6"/>
    </row>
    <row r="34" spans="2:9" s="5" customFormat="1">
      <c r="B34" s="82"/>
      <c r="G34" s="6"/>
      <c r="H34" s="6"/>
      <c r="I34" s="6"/>
    </row>
    <row r="35" spans="2:9" s="5" customFormat="1">
      <c r="B35" s="82"/>
      <c r="G35" s="6"/>
      <c r="H35" s="6"/>
      <c r="I35" s="6"/>
    </row>
    <row r="36" spans="2:9" s="5" customFormat="1">
      <c r="B36" s="82"/>
      <c r="G36" s="6"/>
      <c r="H36" s="6"/>
      <c r="I36" s="6"/>
    </row>
    <row r="37" spans="2:9" s="5" customFormat="1">
      <c r="B37" s="82"/>
      <c r="G37" s="6"/>
      <c r="H37" s="6"/>
      <c r="I37" s="6"/>
    </row>
  </sheetData>
  <mergeCells count="5">
    <mergeCell ref="B6:B7"/>
    <mergeCell ref="C6:C7"/>
    <mergeCell ref="D6:F6"/>
    <mergeCell ref="G6:G7"/>
    <mergeCell ref="B4:F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33"/>
  <sheetViews>
    <sheetView zoomScaleNormal="100" workbookViewId="0">
      <pane xSplit="1" ySplit="4" topLeftCell="C5" activePane="bottomRight" state="frozen"/>
      <selection activeCell="B15" sqref="B15"/>
      <selection pane="topRight" activeCell="B15" sqref="B15"/>
      <selection pane="bottomLeft" activeCell="B15" sqref="B15"/>
      <selection pane="bottomRight" activeCell="D24" sqref="D24"/>
    </sheetView>
  </sheetViews>
  <sheetFormatPr defaultColWidth="9.109375" defaultRowHeight="13.2" outlineLevelRow="1"/>
  <cols>
    <col min="1" max="1" width="9.5546875" style="5" bestFit="1" customWidth="1"/>
    <col min="2" max="2" width="114.33203125" style="5" customWidth="1"/>
    <col min="3" max="3" width="18.88671875" style="5" customWidth="1"/>
    <col min="4" max="4" width="25.44140625" style="5" customWidth="1"/>
    <col min="5" max="5" width="24.33203125" style="5" customWidth="1"/>
    <col min="6" max="6" width="24" style="5" customWidth="1"/>
    <col min="7" max="7" width="10" style="5" bestFit="1" customWidth="1"/>
    <col min="8" max="8" width="12" style="5" bestFit="1" customWidth="1"/>
    <col min="9" max="9" width="12.5546875" style="5" bestFit="1" customWidth="1"/>
    <col min="10" max="16384" width="9.109375" style="5"/>
  </cols>
  <sheetData>
    <row r="1" spans="1:6">
      <c r="A1" s="3" t="s">
        <v>33</v>
      </c>
      <c r="B1" s="5" t="str">
        <f>'7. LI1 '!B1</f>
        <v>JSC Silk Road Bank</v>
      </c>
    </row>
    <row r="2" spans="1:6" s="74" customFormat="1" ht="15.75" customHeight="1">
      <c r="A2" s="3" t="s">
        <v>34</v>
      </c>
      <c r="B2" s="5" t="str">
        <f>'7. LI1 '!B2</f>
        <v>06/30/2017</v>
      </c>
      <c r="C2" s="5"/>
      <c r="D2" s="5"/>
      <c r="E2" s="5"/>
      <c r="F2" s="5"/>
    </row>
    <row r="3" spans="1:6" s="74" customFormat="1" ht="15.75" customHeight="1">
      <c r="C3" s="5"/>
      <c r="D3" s="5"/>
      <c r="E3" s="5"/>
      <c r="F3" s="5"/>
    </row>
    <row r="4" spans="1:6" s="74" customFormat="1" ht="13.8" thickBot="1">
      <c r="A4" s="74" t="s">
        <v>88</v>
      </c>
      <c r="B4" s="319" t="s">
        <v>362</v>
      </c>
      <c r="C4" s="75" t="s">
        <v>76</v>
      </c>
      <c r="D4" s="5"/>
      <c r="E4" s="5"/>
      <c r="F4" s="5"/>
    </row>
    <row r="5" spans="1:6">
      <c r="A5" s="243">
        <v>1</v>
      </c>
      <c r="B5" s="320" t="s">
        <v>384</v>
      </c>
      <c r="C5" s="244">
        <f>'7. LI1 '!G21</f>
        <v>60638738.600000001</v>
      </c>
    </row>
    <row r="6" spans="1:6" s="245" customFormat="1">
      <c r="A6" s="83">
        <v>2.1</v>
      </c>
      <c r="B6" s="240" t="s">
        <v>363</v>
      </c>
      <c r="C6" s="153">
        <v>131613.97</v>
      </c>
    </row>
    <row r="7" spans="1:6" s="60" customFormat="1" outlineLevel="1">
      <c r="A7" s="52">
        <v>2.2000000000000002</v>
      </c>
      <c r="B7" s="55" t="s">
        <v>364</v>
      </c>
      <c r="C7" s="246">
        <v>738429.6</v>
      </c>
    </row>
    <row r="8" spans="1:6" s="60" customFormat="1">
      <c r="A8" s="52">
        <v>3</v>
      </c>
      <c r="B8" s="241" t="s">
        <v>365</v>
      </c>
      <c r="C8" s="247">
        <f>SUM(C5:C7)</f>
        <v>61508782.170000002</v>
      </c>
    </row>
    <row r="9" spans="1:6" s="245" customFormat="1">
      <c r="A9" s="83">
        <v>4</v>
      </c>
      <c r="B9" s="85" t="s">
        <v>92</v>
      </c>
      <c r="C9" s="153">
        <v>42376</v>
      </c>
    </row>
    <row r="10" spans="1:6" s="60" customFormat="1" outlineLevel="1">
      <c r="A10" s="52">
        <v>5.0999999999999996</v>
      </c>
      <c r="B10" s="55" t="s">
        <v>366</v>
      </c>
      <c r="C10" s="246">
        <v>-114893.97</v>
      </c>
    </row>
    <row r="11" spans="1:6" s="60" customFormat="1" outlineLevel="1">
      <c r="A11" s="52">
        <v>5.2</v>
      </c>
      <c r="B11" s="55" t="s">
        <v>367</v>
      </c>
      <c r="C11" s="246">
        <v>-723660.6</v>
      </c>
    </row>
    <row r="12" spans="1:6" s="60" customFormat="1">
      <c r="A12" s="52">
        <v>6</v>
      </c>
      <c r="B12" s="239" t="s">
        <v>91</v>
      </c>
      <c r="C12" s="246"/>
    </row>
    <row r="13" spans="1:6" s="60" customFormat="1" ht="13.8" thickBot="1">
      <c r="A13" s="56">
        <v>7</v>
      </c>
      <c r="B13" s="242" t="s">
        <v>312</v>
      </c>
      <c r="C13" s="248">
        <f>SUM(C8:C12)</f>
        <v>60712603.600000001</v>
      </c>
    </row>
    <row r="15" spans="1:6">
      <c r="A15" s="264"/>
      <c r="B15" s="264"/>
    </row>
    <row r="16" spans="1:6">
      <c r="A16" s="264"/>
      <c r="B16" s="264"/>
    </row>
    <row r="17" spans="1:5" ht="13.8">
      <c r="A17" s="259"/>
      <c r="B17" s="260"/>
      <c r="C17" s="264"/>
      <c r="D17" s="264"/>
      <c r="E17" s="264"/>
    </row>
    <row r="18" spans="1:5" ht="14.4">
      <c r="A18" s="265"/>
      <c r="B18" s="266"/>
      <c r="C18" s="264"/>
      <c r="D18" s="264"/>
      <c r="E18" s="264"/>
    </row>
    <row r="19" spans="1:5" ht="13.8">
      <c r="A19" s="267"/>
      <c r="B19" s="261"/>
      <c r="C19" s="264"/>
      <c r="D19" s="264"/>
      <c r="E19" s="264"/>
    </row>
    <row r="20" spans="1:5" ht="13.8">
      <c r="A20" s="268"/>
      <c r="B20" s="262"/>
      <c r="C20" s="264"/>
      <c r="D20" s="264"/>
      <c r="E20" s="264"/>
    </row>
    <row r="21" spans="1:5" ht="13.8">
      <c r="A21" s="268"/>
      <c r="B21" s="266"/>
      <c r="C21" s="264"/>
      <c r="D21" s="264"/>
      <c r="E21" s="264"/>
    </row>
    <row r="22" spans="1:5" ht="13.8">
      <c r="A22" s="267"/>
      <c r="B22" s="263"/>
      <c r="C22" s="264"/>
      <c r="D22" s="264"/>
      <c r="E22" s="264"/>
    </row>
    <row r="23" spans="1:5" ht="13.8">
      <c r="A23" s="268"/>
      <c r="B23" s="262"/>
      <c r="C23" s="264"/>
      <c r="D23" s="264"/>
      <c r="E23" s="264"/>
    </row>
    <row r="24" spans="1:5" ht="13.8">
      <c r="A24" s="268"/>
      <c r="B24" s="262"/>
      <c r="C24" s="264"/>
      <c r="D24" s="264"/>
      <c r="E24" s="264"/>
    </row>
    <row r="25" spans="1:5" ht="13.8">
      <c r="A25" s="268"/>
      <c r="B25" s="269"/>
      <c r="C25" s="264"/>
      <c r="D25" s="264"/>
      <c r="E25" s="264"/>
    </row>
    <row r="26" spans="1:5" ht="13.8">
      <c r="A26" s="268"/>
      <c r="B26" s="266"/>
      <c r="C26" s="264"/>
      <c r="D26" s="264"/>
      <c r="E26" s="264"/>
    </row>
    <row r="27" spans="1:5">
      <c r="A27" s="264"/>
      <c r="B27" s="270"/>
      <c r="C27" s="264"/>
      <c r="D27" s="264"/>
      <c r="E27" s="264"/>
    </row>
    <row r="28" spans="1:5">
      <c r="A28" s="264"/>
      <c r="B28" s="270"/>
      <c r="C28" s="264"/>
      <c r="D28" s="264"/>
      <c r="E28" s="264"/>
    </row>
    <row r="29" spans="1:5">
      <c r="A29" s="264"/>
      <c r="B29" s="270"/>
      <c r="C29" s="264"/>
      <c r="D29" s="264"/>
      <c r="E29" s="264"/>
    </row>
    <row r="30" spans="1:5">
      <c r="A30" s="264"/>
      <c r="B30" s="270"/>
      <c r="C30" s="264"/>
      <c r="D30" s="264"/>
      <c r="E30" s="264"/>
    </row>
    <row r="31" spans="1:5">
      <c r="A31" s="264"/>
      <c r="B31" s="270"/>
      <c r="C31" s="264"/>
      <c r="D31" s="264"/>
      <c r="E31" s="264"/>
    </row>
    <row r="32" spans="1:5">
      <c r="A32" s="264"/>
      <c r="B32" s="270"/>
      <c r="C32" s="264"/>
      <c r="D32" s="264"/>
      <c r="E32" s="264"/>
    </row>
    <row r="33" spans="1:5">
      <c r="A33" s="264"/>
      <c r="B33" s="270"/>
      <c r="C33" s="264"/>
      <c r="D33" s="264"/>
      <c r="E33" s="264"/>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C55"/>
  <sheetViews>
    <sheetView zoomScale="90" zoomScaleNormal="90" workbookViewId="0">
      <pane xSplit="1" ySplit="5" topLeftCell="B36" activePane="bottomRight" state="frozen"/>
      <selection activeCell="B9" sqref="B9"/>
      <selection pane="topRight" activeCell="B9" sqref="B9"/>
      <selection pane="bottomLeft" activeCell="B9" sqref="B9"/>
      <selection pane="bottomRight" activeCell="C46" sqref="C46"/>
    </sheetView>
  </sheetViews>
  <sheetFormatPr defaultColWidth="9.109375" defaultRowHeight="13.2"/>
  <cols>
    <col min="1" max="1" width="9.5546875" style="87" bestFit="1" customWidth="1"/>
    <col min="2" max="2" width="132.44140625" style="5" customWidth="1"/>
    <col min="3" max="3" width="18.44140625" style="5" customWidth="1"/>
    <col min="4" max="16384" width="9.109375" style="5"/>
  </cols>
  <sheetData>
    <row r="1" spans="1:3">
      <c r="A1" s="3" t="s">
        <v>33</v>
      </c>
      <c r="B1" s="4" t="str">
        <f>'8. LI2'!B1</f>
        <v>JSC Silk Road Bank</v>
      </c>
    </row>
    <row r="2" spans="1:3" s="74" customFormat="1" ht="15.75" customHeight="1">
      <c r="A2" s="74" t="s">
        <v>34</v>
      </c>
      <c r="B2" s="74" t="str">
        <f>'8. LI2'!B2</f>
        <v>06/30/2017</v>
      </c>
    </row>
    <row r="3" spans="1:3" s="74" customFormat="1" ht="15.75" customHeight="1"/>
    <row r="4" spans="1:3" ht="13.8" thickBot="1">
      <c r="A4" s="87" t="s">
        <v>267</v>
      </c>
      <c r="B4" s="144" t="s">
        <v>266</v>
      </c>
    </row>
    <row r="5" spans="1:3">
      <c r="A5" s="88" t="s">
        <v>7</v>
      </c>
      <c r="B5" s="89"/>
      <c r="C5" s="90" t="s">
        <v>76</v>
      </c>
    </row>
    <row r="6" spans="1:3" ht="13.8">
      <c r="A6" s="91">
        <v>1</v>
      </c>
      <c r="B6" s="92" t="s">
        <v>265</v>
      </c>
      <c r="C6" s="370">
        <f>SUM(C7:C11)</f>
        <v>28038615.059999995</v>
      </c>
    </row>
    <row r="7" spans="1:3" ht="13.8">
      <c r="A7" s="91">
        <v>2</v>
      </c>
      <c r="B7" s="93" t="s">
        <v>264</v>
      </c>
      <c r="C7" s="371">
        <v>30000000</v>
      </c>
    </row>
    <row r="8" spans="1:3" ht="13.8">
      <c r="A8" s="91">
        <v>3</v>
      </c>
      <c r="B8" s="94" t="s">
        <v>263</v>
      </c>
      <c r="C8" s="371"/>
    </row>
    <row r="9" spans="1:3" ht="13.8">
      <c r="A9" s="91">
        <v>4</v>
      </c>
      <c r="B9" s="94" t="s">
        <v>262</v>
      </c>
      <c r="C9" s="371"/>
    </row>
    <row r="10" spans="1:3" ht="13.8">
      <c r="A10" s="91">
        <v>5</v>
      </c>
      <c r="B10" s="94" t="s">
        <v>261</v>
      </c>
      <c r="C10" s="371">
        <v>4982432.3</v>
      </c>
    </row>
    <row r="11" spans="1:3" ht="13.8">
      <c r="A11" s="91">
        <v>6</v>
      </c>
      <c r="B11" s="95" t="s">
        <v>260</v>
      </c>
      <c r="C11" s="371">
        <v>-6943817.2400000002</v>
      </c>
    </row>
    <row r="12" spans="1:3" s="60" customFormat="1" ht="13.8">
      <c r="A12" s="91">
        <v>7</v>
      </c>
      <c r="B12" s="92" t="s">
        <v>259</v>
      </c>
      <c r="C12" s="372">
        <f>SUM(C13:C27)</f>
        <v>5050257.3</v>
      </c>
    </row>
    <row r="13" spans="1:3" s="60" customFormat="1" ht="13.8">
      <c r="A13" s="91">
        <v>8</v>
      </c>
      <c r="B13" s="96" t="s">
        <v>258</v>
      </c>
      <c r="C13" s="373">
        <v>4982432.3</v>
      </c>
    </row>
    <row r="14" spans="1:3" s="60" customFormat="1" ht="26.4">
      <c r="A14" s="91">
        <v>9</v>
      </c>
      <c r="B14" s="97" t="s">
        <v>257</v>
      </c>
      <c r="C14" s="373"/>
    </row>
    <row r="15" spans="1:3" s="60" customFormat="1" ht="13.8">
      <c r="A15" s="91">
        <v>10</v>
      </c>
      <c r="B15" s="98" t="s">
        <v>256</v>
      </c>
      <c r="C15" s="373">
        <v>67825</v>
      </c>
    </row>
    <row r="16" spans="1:3" s="60" customFormat="1" ht="13.8">
      <c r="A16" s="91">
        <v>11</v>
      </c>
      <c r="B16" s="99" t="s">
        <v>255</v>
      </c>
      <c r="C16" s="373"/>
    </row>
    <row r="17" spans="1:3" s="60" customFormat="1" ht="13.8">
      <c r="A17" s="91">
        <v>12</v>
      </c>
      <c r="B17" s="98" t="s">
        <v>254</v>
      </c>
      <c r="C17" s="373"/>
    </row>
    <row r="18" spans="1:3" s="60" customFormat="1" ht="13.8">
      <c r="A18" s="91">
        <v>13</v>
      </c>
      <c r="B18" s="98" t="s">
        <v>253</v>
      </c>
      <c r="C18" s="373"/>
    </row>
    <row r="19" spans="1:3" s="60" customFormat="1" ht="13.8">
      <c r="A19" s="91">
        <v>14</v>
      </c>
      <c r="B19" s="98" t="s">
        <v>252</v>
      </c>
      <c r="C19" s="373"/>
    </row>
    <row r="20" spans="1:3" s="60" customFormat="1" ht="13.8">
      <c r="A20" s="91">
        <v>15</v>
      </c>
      <c r="B20" s="98" t="s">
        <v>251</v>
      </c>
      <c r="C20" s="373"/>
    </row>
    <row r="21" spans="1:3" s="60" customFormat="1" ht="26.4">
      <c r="A21" s="91">
        <v>16</v>
      </c>
      <c r="B21" s="97" t="s">
        <v>250</v>
      </c>
      <c r="C21" s="373"/>
    </row>
    <row r="22" spans="1:3" s="60" customFormat="1" ht="13.8">
      <c r="A22" s="91">
        <v>17</v>
      </c>
      <c r="B22" s="100" t="s">
        <v>249</v>
      </c>
      <c r="C22" s="373"/>
    </row>
    <row r="23" spans="1:3" s="60" customFormat="1" ht="13.8">
      <c r="A23" s="91">
        <v>18</v>
      </c>
      <c r="B23" s="97" t="s">
        <v>248</v>
      </c>
      <c r="C23" s="373"/>
    </row>
    <row r="24" spans="1:3" s="60" customFormat="1" ht="26.4">
      <c r="A24" s="91">
        <v>19</v>
      </c>
      <c r="B24" s="97" t="s">
        <v>225</v>
      </c>
      <c r="C24" s="373"/>
    </row>
    <row r="25" spans="1:3" s="60" customFormat="1" ht="13.8">
      <c r="A25" s="91">
        <v>20</v>
      </c>
      <c r="B25" s="101" t="s">
        <v>247</v>
      </c>
      <c r="C25" s="373"/>
    </row>
    <row r="26" spans="1:3" s="60" customFormat="1" ht="13.8">
      <c r="A26" s="91">
        <v>21</v>
      </c>
      <c r="B26" s="101" t="s">
        <v>246</v>
      </c>
      <c r="C26" s="373"/>
    </row>
    <row r="27" spans="1:3" s="60" customFormat="1" ht="13.8">
      <c r="A27" s="91">
        <v>22</v>
      </c>
      <c r="B27" s="101" t="s">
        <v>245</v>
      </c>
      <c r="C27" s="373"/>
    </row>
    <row r="28" spans="1:3" s="60" customFormat="1" ht="13.8">
      <c r="A28" s="91">
        <v>23</v>
      </c>
      <c r="B28" s="102" t="s">
        <v>244</v>
      </c>
      <c r="C28" s="372">
        <f>C6-C12</f>
        <v>22988357.759999994</v>
      </c>
    </row>
    <row r="29" spans="1:3" s="60" customFormat="1" ht="13.8">
      <c r="A29" s="103"/>
      <c r="B29" s="104"/>
      <c r="C29" s="373"/>
    </row>
    <row r="30" spans="1:3" s="60" customFormat="1" ht="13.8">
      <c r="A30" s="103">
        <v>24</v>
      </c>
      <c r="B30" s="102" t="s">
        <v>243</v>
      </c>
      <c r="C30" s="372">
        <f>C31+C34</f>
        <v>0</v>
      </c>
    </row>
    <row r="31" spans="1:3" s="60" customFormat="1" ht="13.8">
      <c r="A31" s="103">
        <v>25</v>
      </c>
      <c r="B31" s="94" t="s">
        <v>242</v>
      </c>
      <c r="C31" s="374">
        <f>C32+C33</f>
        <v>0</v>
      </c>
    </row>
    <row r="32" spans="1:3" s="60" customFormat="1" ht="13.8">
      <c r="A32" s="103">
        <v>26</v>
      </c>
      <c r="B32" s="105" t="s">
        <v>329</v>
      </c>
      <c r="C32" s="373"/>
    </row>
    <row r="33" spans="1:3" s="60" customFormat="1" ht="13.8">
      <c r="A33" s="103">
        <v>27</v>
      </c>
      <c r="B33" s="105" t="s">
        <v>241</v>
      </c>
      <c r="C33" s="373"/>
    </row>
    <row r="34" spans="1:3" s="60" customFormat="1" ht="13.8">
      <c r="A34" s="103">
        <v>28</v>
      </c>
      <c r="B34" s="94" t="s">
        <v>240</v>
      </c>
      <c r="C34" s="373"/>
    </row>
    <row r="35" spans="1:3" s="60" customFormat="1" ht="13.8">
      <c r="A35" s="103">
        <v>29</v>
      </c>
      <c r="B35" s="102" t="s">
        <v>239</v>
      </c>
      <c r="C35" s="372">
        <f>SUM(C36:C40)</f>
        <v>0</v>
      </c>
    </row>
    <row r="36" spans="1:3" s="60" customFormat="1" ht="13.8">
      <c r="A36" s="103">
        <v>30</v>
      </c>
      <c r="B36" s="97" t="s">
        <v>238</v>
      </c>
      <c r="C36" s="373"/>
    </row>
    <row r="37" spans="1:3" s="60" customFormat="1" ht="13.8">
      <c r="A37" s="103">
        <v>31</v>
      </c>
      <c r="B37" s="98" t="s">
        <v>237</v>
      </c>
      <c r="C37" s="373"/>
    </row>
    <row r="38" spans="1:3" s="60" customFormat="1" ht="13.8">
      <c r="A38" s="103">
        <v>32</v>
      </c>
      <c r="B38" s="97" t="s">
        <v>236</v>
      </c>
      <c r="C38" s="373"/>
    </row>
    <row r="39" spans="1:3" s="60" customFormat="1" ht="26.4">
      <c r="A39" s="103">
        <v>33</v>
      </c>
      <c r="B39" s="97" t="s">
        <v>225</v>
      </c>
      <c r="C39" s="373"/>
    </row>
    <row r="40" spans="1:3" s="60" customFormat="1" ht="13.8">
      <c r="A40" s="103">
        <v>34</v>
      </c>
      <c r="B40" s="101" t="s">
        <v>235</v>
      </c>
      <c r="C40" s="373"/>
    </row>
    <row r="41" spans="1:3" s="60" customFormat="1" ht="13.8">
      <c r="A41" s="103">
        <v>35</v>
      </c>
      <c r="B41" s="102" t="s">
        <v>234</v>
      </c>
      <c r="C41" s="372">
        <f>C30-C35</f>
        <v>0</v>
      </c>
    </row>
    <row r="42" spans="1:3" s="60" customFormat="1" ht="13.8">
      <c r="A42" s="103"/>
      <c r="B42" s="104"/>
      <c r="C42" s="373"/>
    </row>
    <row r="43" spans="1:3" s="60" customFormat="1" ht="13.8">
      <c r="A43" s="103">
        <v>36</v>
      </c>
      <c r="B43" s="106" t="s">
        <v>233</v>
      </c>
      <c r="C43" s="372">
        <f>SUM(C44:C46)</f>
        <v>26664.8986</v>
      </c>
    </row>
    <row r="44" spans="1:3" s="60" customFormat="1" ht="13.8">
      <c r="A44" s="103">
        <v>37</v>
      </c>
      <c r="B44" s="94" t="s">
        <v>232</v>
      </c>
      <c r="C44" s="373"/>
    </row>
    <row r="45" spans="1:3" s="60" customFormat="1" ht="13.8">
      <c r="A45" s="103">
        <v>38</v>
      </c>
      <c r="B45" s="94" t="s">
        <v>231</v>
      </c>
      <c r="C45" s="373"/>
    </row>
    <row r="46" spans="1:3" s="60" customFormat="1" ht="13.8">
      <c r="A46" s="103">
        <v>39</v>
      </c>
      <c r="B46" s="94" t="s">
        <v>230</v>
      </c>
      <c r="C46" s="373">
        <v>26664.8986</v>
      </c>
    </row>
    <row r="47" spans="1:3" s="60" customFormat="1" ht="13.8">
      <c r="A47" s="103">
        <v>40</v>
      </c>
      <c r="B47" s="106" t="s">
        <v>229</v>
      </c>
      <c r="C47" s="372">
        <f>SUM(C48:C51)</f>
        <v>0</v>
      </c>
    </row>
    <row r="48" spans="1:3" s="60" customFormat="1" ht="13.8">
      <c r="A48" s="103">
        <v>41</v>
      </c>
      <c r="B48" s="97" t="s">
        <v>228</v>
      </c>
      <c r="C48" s="373"/>
    </row>
    <row r="49" spans="1:3" s="60" customFormat="1" ht="13.8">
      <c r="A49" s="103">
        <v>42</v>
      </c>
      <c r="B49" s="98" t="s">
        <v>227</v>
      </c>
      <c r="C49" s="373"/>
    </row>
    <row r="50" spans="1:3" s="60" customFormat="1" ht="13.8">
      <c r="A50" s="103">
        <v>43</v>
      </c>
      <c r="B50" s="97" t="s">
        <v>226</v>
      </c>
      <c r="C50" s="373"/>
    </row>
    <row r="51" spans="1:3" s="60" customFormat="1" ht="26.4">
      <c r="A51" s="103">
        <v>44</v>
      </c>
      <c r="B51" s="97" t="s">
        <v>225</v>
      </c>
      <c r="C51" s="373"/>
    </row>
    <row r="52" spans="1:3" s="60" customFormat="1" ht="14.4" thickBot="1">
      <c r="A52" s="107">
        <v>45</v>
      </c>
      <c r="B52" s="108" t="s">
        <v>224</v>
      </c>
      <c r="C52" s="375">
        <f>C43-C47</f>
        <v>26664.8986</v>
      </c>
    </row>
    <row r="55" spans="1:3">
      <c r="B55" s="5" t="s">
        <v>8</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43"/>
  <sheetViews>
    <sheetView zoomScaleNormal="100" workbookViewId="0">
      <pane xSplit="1" ySplit="5" topLeftCell="C27" activePane="bottomRight" state="frozen"/>
      <selection activeCell="B47" sqref="B47"/>
      <selection pane="topRight" activeCell="B47" sqref="B47"/>
      <selection pane="bottomLeft" activeCell="B47" sqref="B47"/>
      <selection pane="bottomRight" activeCell="F3" sqref="F3"/>
    </sheetView>
  </sheetViews>
  <sheetFormatPr defaultColWidth="9.109375" defaultRowHeight="13.8"/>
  <cols>
    <col min="1" max="1" width="10.6640625" style="5" customWidth="1"/>
    <col min="2" max="2" width="91.88671875" style="5" customWidth="1"/>
    <col min="3" max="3" width="53.109375" style="5" customWidth="1"/>
    <col min="4" max="4" width="32.33203125" style="5" customWidth="1"/>
    <col min="5" max="5" width="9.44140625" style="6" customWidth="1"/>
    <col min="6" max="16384" width="9.109375" style="6"/>
  </cols>
  <sheetData>
    <row r="1" spans="1:6">
      <c r="A1" s="3" t="s">
        <v>33</v>
      </c>
      <c r="B1" s="4" t="str">
        <f>'9.Capital'!B1</f>
        <v>JSC Silk Road Bank</v>
      </c>
      <c r="E1" s="5"/>
      <c r="F1" s="5"/>
    </row>
    <row r="2" spans="1:6" s="74" customFormat="1" ht="15.75" customHeight="1">
      <c r="A2" s="3" t="s">
        <v>34</v>
      </c>
      <c r="B2" s="74" t="str">
        <f>'9.Capital'!B2</f>
        <v>06/30/2017</v>
      </c>
    </row>
    <row r="3" spans="1:6" s="74" customFormat="1" ht="15.75" customHeight="1">
      <c r="A3" s="109"/>
    </row>
    <row r="4" spans="1:6" s="74" customFormat="1" ht="15.75" customHeight="1" thickBot="1">
      <c r="A4" s="74" t="s">
        <v>89</v>
      </c>
      <c r="B4" s="249" t="s">
        <v>313</v>
      </c>
      <c r="D4" s="30" t="s">
        <v>76</v>
      </c>
    </row>
    <row r="5" spans="1:6" ht="26.4">
      <c r="A5" s="110" t="s">
        <v>7</v>
      </c>
      <c r="B5" s="284" t="s">
        <v>368</v>
      </c>
      <c r="C5" s="111" t="s">
        <v>98</v>
      </c>
      <c r="D5" s="112" t="s">
        <v>99</v>
      </c>
    </row>
    <row r="6" spans="1:6">
      <c r="A6" s="80">
        <v>1</v>
      </c>
      <c r="B6" s="113" t="s">
        <v>38</v>
      </c>
      <c r="C6" s="376">
        <v>6498393.0899999999</v>
      </c>
      <c r="D6" s="114"/>
      <c r="E6" s="115"/>
    </row>
    <row r="7" spans="1:6">
      <c r="A7" s="80">
        <v>2</v>
      </c>
      <c r="B7" s="116" t="s">
        <v>39</v>
      </c>
      <c r="C7" s="377">
        <v>4346648.99</v>
      </c>
      <c r="D7" s="117"/>
      <c r="E7" s="115"/>
    </row>
    <row r="8" spans="1:6">
      <c r="A8" s="80">
        <v>3</v>
      </c>
      <c r="B8" s="116" t="s">
        <v>40</v>
      </c>
      <c r="C8" s="377">
        <v>11566583.850000001</v>
      </c>
      <c r="D8" s="117"/>
      <c r="E8" s="115"/>
    </row>
    <row r="9" spans="1:6">
      <c r="A9" s="80">
        <v>4</v>
      </c>
      <c r="B9" s="116" t="s">
        <v>41</v>
      </c>
      <c r="C9" s="377">
        <v>0</v>
      </c>
      <c r="D9" s="117"/>
      <c r="E9" s="115"/>
    </row>
    <row r="10" spans="1:6">
      <c r="A10" s="80">
        <v>5</v>
      </c>
      <c r="B10" s="116" t="s">
        <v>42</v>
      </c>
      <c r="C10" s="377">
        <v>11308050.85</v>
      </c>
      <c r="D10" s="117"/>
      <c r="E10" s="115"/>
    </row>
    <row r="11" spans="1:6" ht="14.4">
      <c r="A11" s="80">
        <v>6.1</v>
      </c>
      <c r="B11" s="250" t="s">
        <v>43</v>
      </c>
      <c r="C11" s="378">
        <v>6151988.0199999996</v>
      </c>
      <c r="D11" s="118"/>
      <c r="E11" s="119"/>
    </row>
    <row r="12" spans="1:6" ht="14.4">
      <c r="A12" s="80">
        <v>6.2</v>
      </c>
      <c r="B12" s="251" t="s">
        <v>44</v>
      </c>
      <c r="C12" s="378">
        <v>-1117094.8400000001</v>
      </c>
      <c r="D12" s="118"/>
      <c r="E12" s="119"/>
    </row>
    <row r="13" spans="1:6" ht="14.4">
      <c r="A13" s="80"/>
      <c r="B13" s="382" t="s">
        <v>427</v>
      </c>
      <c r="C13" s="378">
        <v>-26664.8986</v>
      </c>
      <c r="D13" s="118"/>
      <c r="E13" s="119"/>
    </row>
    <row r="14" spans="1:6">
      <c r="A14" s="80">
        <v>6</v>
      </c>
      <c r="B14" s="116" t="s">
        <v>45</v>
      </c>
      <c r="C14" s="379">
        <f>C11+C12</f>
        <v>5034893.18</v>
      </c>
      <c r="D14" s="121" t="s">
        <v>428</v>
      </c>
      <c r="E14" s="115"/>
    </row>
    <row r="15" spans="1:6">
      <c r="A15" s="80">
        <v>7</v>
      </c>
      <c r="B15" s="116" t="s">
        <v>46</v>
      </c>
      <c r="C15" s="377">
        <f>'[5]7. LI1'!C16</f>
        <v>652389.78</v>
      </c>
      <c r="D15" s="117"/>
      <c r="E15" s="115"/>
    </row>
    <row r="16" spans="1:6">
      <c r="A16" s="80">
        <v>8</v>
      </c>
      <c r="B16" s="282" t="s">
        <v>219</v>
      </c>
      <c r="C16" s="377">
        <f>'[5]7. LI1'!C17</f>
        <v>1507714.4000000001</v>
      </c>
      <c r="D16" s="117"/>
      <c r="E16" s="115"/>
    </row>
    <row r="17" spans="1:5">
      <c r="A17" s="80">
        <v>9</v>
      </c>
      <c r="B17" s="116" t="s">
        <v>47</v>
      </c>
      <c r="C17" s="377">
        <f>'[5]7. LI1'!C18</f>
        <v>20000</v>
      </c>
      <c r="D17" s="117"/>
      <c r="E17" s="115"/>
    </row>
    <row r="18" spans="1:5">
      <c r="A18" s="80">
        <v>9.1</v>
      </c>
      <c r="B18" s="120" t="s">
        <v>93</v>
      </c>
      <c r="C18" s="378"/>
      <c r="D18" s="117"/>
      <c r="E18" s="115"/>
    </row>
    <row r="19" spans="1:5">
      <c r="A19" s="80">
        <v>9.1999999999999993</v>
      </c>
      <c r="B19" s="120" t="s">
        <v>94</v>
      </c>
      <c r="C19" s="378"/>
      <c r="D19" s="117"/>
      <c r="E19" s="115"/>
    </row>
    <row r="20" spans="1:5">
      <c r="A20" s="80">
        <v>9.3000000000000007</v>
      </c>
      <c r="B20" s="252" t="s">
        <v>291</v>
      </c>
      <c r="C20" s="378"/>
      <c r="D20" s="117"/>
      <c r="E20" s="115"/>
    </row>
    <row r="21" spans="1:5">
      <c r="A21" s="80">
        <v>10</v>
      </c>
      <c r="B21" s="116" t="s">
        <v>48</v>
      </c>
      <c r="C21" s="377">
        <f>'[5]7. LI1'!C19</f>
        <v>15655964.43</v>
      </c>
      <c r="D21" s="117"/>
      <c r="E21" s="115"/>
    </row>
    <row r="22" spans="1:5">
      <c r="A22" s="80">
        <v>10.1</v>
      </c>
      <c r="B22" s="120" t="s">
        <v>95</v>
      </c>
      <c r="C22" s="377">
        <f>'[5]7. LI1'!D19</f>
        <v>67825</v>
      </c>
      <c r="D22" s="121" t="s">
        <v>97</v>
      </c>
      <c r="E22" s="115"/>
    </row>
    <row r="23" spans="1:5">
      <c r="A23" s="80">
        <v>11</v>
      </c>
      <c r="B23" s="122" t="s">
        <v>49</v>
      </c>
      <c r="C23" s="380">
        <f>'[5]7. LI1'!C20</f>
        <v>1164079.49</v>
      </c>
      <c r="D23" s="124"/>
      <c r="E23" s="115"/>
    </row>
    <row r="24" spans="1:5">
      <c r="A24" s="80">
        <v>12</v>
      </c>
      <c r="B24" s="125" t="s">
        <v>50</v>
      </c>
      <c r="C24" s="126">
        <f>SUM(C6:C10,C14:C17,C21,C23)</f>
        <v>57754718.060000002</v>
      </c>
      <c r="D24" s="127"/>
      <c r="E24" s="128"/>
    </row>
    <row r="25" spans="1:5">
      <c r="A25" s="80">
        <v>13</v>
      </c>
      <c r="B25" s="116" t="s">
        <v>52</v>
      </c>
      <c r="C25" s="381">
        <v>0</v>
      </c>
      <c r="D25" s="129"/>
      <c r="E25" s="115"/>
    </row>
    <row r="26" spans="1:5">
      <c r="A26" s="80">
        <v>14</v>
      </c>
      <c r="B26" s="116" t="s">
        <v>53</v>
      </c>
      <c r="C26" s="377">
        <v>10391116.290000001</v>
      </c>
      <c r="D26" s="117"/>
      <c r="E26" s="115"/>
    </row>
    <row r="27" spans="1:5">
      <c r="A27" s="80">
        <v>15</v>
      </c>
      <c r="B27" s="116" t="s">
        <v>54</v>
      </c>
      <c r="C27" s="377">
        <v>7887226.1100000003</v>
      </c>
      <c r="D27" s="117"/>
      <c r="E27" s="115"/>
    </row>
    <row r="28" spans="1:5">
      <c r="A28" s="80">
        <v>16</v>
      </c>
      <c r="B28" s="116" t="s">
        <v>55</v>
      </c>
      <c r="C28" s="377">
        <v>4942720.3499999996</v>
      </c>
      <c r="D28" s="117"/>
      <c r="E28" s="115"/>
    </row>
    <row r="29" spans="1:5">
      <c r="A29" s="80">
        <v>17</v>
      </c>
      <c r="B29" s="116" t="s">
        <v>56</v>
      </c>
      <c r="C29" s="377">
        <v>0</v>
      </c>
      <c r="D29" s="117"/>
      <c r="E29" s="115"/>
    </row>
    <row r="30" spans="1:5">
      <c r="A30" s="80">
        <v>18</v>
      </c>
      <c r="B30" s="116" t="s">
        <v>57</v>
      </c>
      <c r="C30" s="377">
        <v>5500000</v>
      </c>
      <c r="D30" s="117"/>
      <c r="E30" s="115"/>
    </row>
    <row r="31" spans="1:5">
      <c r="A31" s="80">
        <v>19</v>
      </c>
      <c r="B31" s="116" t="s">
        <v>58</v>
      </c>
      <c r="C31" s="377">
        <v>105389.57</v>
      </c>
      <c r="D31" s="117"/>
      <c r="E31" s="115"/>
    </row>
    <row r="32" spans="1:5">
      <c r="A32" s="80">
        <v>20</v>
      </c>
      <c r="B32" s="116" t="s">
        <v>59</v>
      </c>
      <c r="C32" s="377">
        <v>889650.47000000009</v>
      </c>
      <c r="D32" s="117"/>
      <c r="E32" s="115"/>
    </row>
    <row r="33" spans="1:5">
      <c r="A33" s="80">
        <v>21</v>
      </c>
      <c r="B33" s="122" t="s">
        <v>60</v>
      </c>
      <c r="C33" s="123"/>
      <c r="D33" s="124"/>
      <c r="E33" s="115"/>
    </row>
    <row r="34" spans="1:5">
      <c r="A34" s="80">
        <v>21.1</v>
      </c>
      <c r="B34" s="130" t="s">
        <v>96</v>
      </c>
      <c r="C34" s="131"/>
      <c r="D34" s="132"/>
      <c r="E34" s="115"/>
    </row>
    <row r="35" spans="1:5">
      <c r="A35" s="80">
        <v>22</v>
      </c>
      <c r="B35" s="125" t="s">
        <v>61</v>
      </c>
      <c r="C35" s="126">
        <f>SUM(C25:C33)</f>
        <v>29716102.789999999</v>
      </c>
      <c r="D35" s="127"/>
      <c r="E35" s="128"/>
    </row>
    <row r="36" spans="1:5">
      <c r="A36" s="80">
        <v>23</v>
      </c>
      <c r="B36" s="122" t="s">
        <v>63</v>
      </c>
      <c r="C36" s="377">
        <v>30000000</v>
      </c>
      <c r="D36" s="121" t="s">
        <v>429</v>
      </c>
      <c r="E36" s="115"/>
    </row>
    <row r="37" spans="1:5">
      <c r="A37" s="80">
        <v>24</v>
      </c>
      <c r="B37" s="122" t="s">
        <v>64</v>
      </c>
      <c r="C37" s="377">
        <v>0</v>
      </c>
      <c r="D37" s="117"/>
      <c r="E37" s="115"/>
    </row>
    <row r="38" spans="1:5">
      <c r="A38" s="80">
        <v>25</v>
      </c>
      <c r="B38" s="122" t="s">
        <v>65</v>
      </c>
      <c r="C38" s="377">
        <v>0</v>
      </c>
      <c r="D38" s="117"/>
      <c r="E38" s="115"/>
    </row>
    <row r="39" spans="1:5">
      <c r="A39" s="80">
        <v>26</v>
      </c>
      <c r="B39" s="122" t="s">
        <v>66</v>
      </c>
      <c r="C39" s="377">
        <v>0</v>
      </c>
      <c r="D39" s="117"/>
      <c r="E39" s="115"/>
    </row>
    <row r="40" spans="1:5">
      <c r="A40" s="80">
        <v>27</v>
      </c>
      <c r="B40" s="122" t="s">
        <v>67</v>
      </c>
      <c r="C40" s="377">
        <v>0</v>
      </c>
      <c r="D40" s="117"/>
      <c r="E40" s="115"/>
    </row>
    <row r="41" spans="1:5">
      <c r="A41" s="80">
        <v>28</v>
      </c>
      <c r="B41" s="122" t="s">
        <v>68</v>
      </c>
      <c r="C41" s="377">
        <v>-6943817.2400000002</v>
      </c>
      <c r="D41" s="121" t="s">
        <v>430</v>
      </c>
      <c r="E41" s="115"/>
    </row>
    <row r="42" spans="1:5">
      <c r="A42" s="80">
        <v>29</v>
      </c>
      <c r="B42" s="122" t="s">
        <v>69</v>
      </c>
      <c r="C42" s="377">
        <v>4982432.3</v>
      </c>
      <c r="D42" s="121" t="s">
        <v>431</v>
      </c>
      <c r="E42" s="115"/>
    </row>
    <row r="43" spans="1:5" ht="14.4" thickBot="1">
      <c r="A43" s="133">
        <v>30</v>
      </c>
      <c r="B43" s="134" t="s">
        <v>289</v>
      </c>
      <c r="C43" s="135">
        <f>SUM(C36:C42)</f>
        <v>28038615.059999999</v>
      </c>
      <c r="D43" s="136"/>
      <c r="E43" s="128"/>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S22"/>
  <sheetViews>
    <sheetView zoomScale="85" zoomScaleNormal="85" workbookViewId="0">
      <pane xSplit="1" ySplit="4" topLeftCell="K5" activePane="bottomRight" state="frozen"/>
      <selection activeCell="B9" sqref="B9"/>
      <selection pane="topRight" activeCell="B9" sqref="B9"/>
      <selection pane="bottomLeft" activeCell="B9" sqref="B9"/>
      <selection pane="bottomRight" activeCell="T24" sqref="T24"/>
    </sheetView>
  </sheetViews>
  <sheetFormatPr defaultColWidth="9.109375" defaultRowHeight="13.2"/>
  <cols>
    <col min="1" max="1" width="10.5546875" style="5" bestFit="1" customWidth="1"/>
    <col min="2" max="2" width="95" style="5" customWidth="1"/>
    <col min="3" max="3" width="13" style="5" bestFit="1" customWidth="1"/>
    <col min="4" max="4" width="16.44140625" style="5" bestFit="1" customWidth="1"/>
    <col min="5" max="5" width="13" style="5" bestFit="1" customWidth="1"/>
    <col min="6" max="6" width="16.44140625" style="5" bestFit="1" customWidth="1"/>
    <col min="7" max="7" width="13" style="5" bestFit="1" customWidth="1"/>
    <col min="8" max="8" width="13.33203125" style="5" bestFit="1" customWidth="1"/>
    <col min="9" max="9" width="13" style="5" bestFit="1" customWidth="1"/>
    <col min="10" max="10" width="13.33203125" style="5" bestFit="1" customWidth="1"/>
    <col min="11" max="11" width="13" style="5" bestFit="1" customWidth="1"/>
    <col min="12" max="16" width="13" style="28" bestFit="1" customWidth="1"/>
    <col min="17" max="17" width="14.6640625" style="28" customWidth="1"/>
    <col min="18" max="18" width="13" style="28" bestFit="1" customWidth="1"/>
    <col min="19" max="19" width="34.88671875" style="28" customWidth="1"/>
    <col min="20" max="16384" width="9.109375" style="28"/>
  </cols>
  <sheetData>
    <row r="1" spans="1:19">
      <c r="A1" s="3" t="s">
        <v>33</v>
      </c>
      <c r="B1" s="5" t="str">
        <f>'10. CC2'!B1</f>
        <v>JSC Silk Road Bank</v>
      </c>
    </row>
    <row r="2" spans="1:19">
      <c r="A2" s="3" t="s">
        <v>34</v>
      </c>
      <c r="B2" s="5" t="str">
        <f>'10. CC2'!B2</f>
        <v>06/30/2017</v>
      </c>
    </row>
    <row r="4" spans="1:19" ht="27" thickBot="1">
      <c r="A4" s="5" t="s">
        <v>270</v>
      </c>
      <c r="B4" s="306" t="s">
        <v>404</v>
      </c>
    </row>
    <row r="5" spans="1:19" s="292" customFormat="1" ht="13.8">
      <c r="A5" s="287"/>
      <c r="B5" s="288"/>
      <c r="C5" s="289" t="s">
        <v>0</v>
      </c>
      <c r="D5" s="289" t="s">
        <v>1</v>
      </c>
      <c r="E5" s="289" t="s">
        <v>2</v>
      </c>
      <c r="F5" s="289" t="s">
        <v>3</v>
      </c>
      <c r="G5" s="289" t="s">
        <v>4</v>
      </c>
      <c r="H5" s="289" t="s">
        <v>6</v>
      </c>
      <c r="I5" s="289" t="s">
        <v>9</v>
      </c>
      <c r="J5" s="289" t="s">
        <v>10</v>
      </c>
      <c r="K5" s="289" t="s">
        <v>11</v>
      </c>
      <c r="L5" s="289" t="s">
        <v>12</v>
      </c>
      <c r="M5" s="289" t="s">
        <v>13</v>
      </c>
      <c r="N5" s="289" t="s">
        <v>14</v>
      </c>
      <c r="O5" s="289" t="s">
        <v>386</v>
      </c>
      <c r="P5" s="289" t="s">
        <v>387</v>
      </c>
      <c r="Q5" s="289" t="s">
        <v>388</v>
      </c>
      <c r="R5" s="290" t="s">
        <v>389</v>
      </c>
      <c r="S5" s="291" t="s">
        <v>390</v>
      </c>
    </row>
    <row r="6" spans="1:19" s="292" customFormat="1" ht="99" customHeight="1">
      <c r="A6" s="293"/>
      <c r="B6" s="457" t="s">
        <v>391</v>
      </c>
      <c r="C6" s="453">
        <v>0</v>
      </c>
      <c r="D6" s="454"/>
      <c r="E6" s="453">
        <v>0.2</v>
      </c>
      <c r="F6" s="454"/>
      <c r="G6" s="453">
        <v>0.35</v>
      </c>
      <c r="H6" s="454"/>
      <c r="I6" s="453">
        <v>0.5</v>
      </c>
      <c r="J6" s="454"/>
      <c r="K6" s="453">
        <v>0.75</v>
      </c>
      <c r="L6" s="454"/>
      <c r="M6" s="453">
        <v>1</v>
      </c>
      <c r="N6" s="454"/>
      <c r="O6" s="453">
        <v>1.5</v>
      </c>
      <c r="P6" s="454"/>
      <c r="Q6" s="453">
        <v>2.5</v>
      </c>
      <c r="R6" s="454"/>
      <c r="S6" s="455" t="s">
        <v>269</v>
      </c>
    </row>
    <row r="7" spans="1:19" s="292" customFormat="1" ht="30.75" customHeight="1">
      <c r="A7" s="293"/>
      <c r="B7" s="458"/>
      <c r="C7" s="283" t="s">
        <v>272</v>
      </c>
      <c r="D7" s="283" t="s">
        <v>271</v>
      </c>
      <c r="E7" s="283" t="s">
        <v>272</v>
      </c>
      <c r="F7" s="283" t="s">
        <v>271</v>
      </c>
      <c r="G7" s="283" t="s">
        <v>272</v>
      </c>
      <c r="H7" s="283" t="s">
        <v>271</v>
      </c>
      <c r="I7" s="283" t="s">
        <v>272</v>
      </c>
      <c r="J7" s="283" t="s">
        <v>271</v>
      </c>
      <c r="K7" s="283" t="s">
        <v>272</v>
      </c>
      <c r="L7" s="283" t="s">
        <v>271</v>
      </c>
      <c r="M7" s="283" t="s">
        <v>272</v>
      </c>
      <c r="N7" s="283" t="s">
        <v>271</v>
      </c>
      <c r="O7" s="283" t="s">
        <v>272</v>
      </c>
      <c r="P7" s="283" t="s">
        <v>271</v>
      </c>
      <c r="Q7" s="283" t="s">
        <v>272</v>
      </c>
      <c r="R7" s="283" t="s">
        <v>271</v>
      </c>
      <c r="S7" s="456"/>
    </row>
    <row r="8" spans="1:19" s="140" customFormat="1" ht="13.8">
      <c r="A8" s="138">
        <v>1</v>
      </c>
      <c r="B8" s="1" t="s">
        <v>101</v>
      </c>
      <c r="C8" s="383">
        <v>12079781.369999999</v>
      </c>
      <c r="D8" s="383"/>
      <c r="E8" s="383"/>
      <c r="F8" s="384"/>
      <c r="G8" s="383"/>
      <c r="H8" s="383"/>
      <c r="I8" s="383"/>
      <c r="J8" s="383"/>
      <c r="K8" s="383"/>
      <c r="L8" s="383"/>
      <c r="M8" s="383">
        <v>4185487.12</v>
      </c>
      <c r="N8" s="383"/>
      <c r="O8" s="383"/>
      <c r="P8" s="383"/>
      <c r="Q8" s="383"/>
      <c r="R8" s="384"/>
      <c r="S8" s="307">
        <f>$C$6*SUM(C8:D8)+$E$6*SUM(E8:F8)+$G$6*SUM(G8:H8)+$I$6*SUM(I8:J8)+$K$6*SUM(K8:L8)+$M$6*SUM(M8:N8)+$O$6*SUM(O8:P8)+$Q$6*SUM(Q8:R8)</f>
        <v>4185487.12</v>
      </c>
    </row>
    <row r="9" spans="1:19" s="140" customFormat="1" ht="13.8">
      <c r="A9" s="138">
        <v>2</v>
      </c>
      <c r="B9" s="1" t="s">
        <v>102</v>
      </c>
      <c r="C9" s="383"/>
      <c r="D9" s="383"/>
      <c r="E9" s="383"/>
      <c r="F9" s="383"/>
      <c r="G9" s="383"/>
      <c r="H9" s="383"/>
      <c r="I9" s="383"/>
      <c r="J9" s="383"/>
      <c r="K9" s="383"/>
      <c r="L9" s="383"/>
      <c r="M9" s="383"/>
      <c r="N9" s="383"/>
      <c r="O9" s="383"/>
      <c r="P9" s="383"/>
      <c r="Q9" s="383"/>
      <c r="R9" s="384"/>
      <c r="S9" s="307">
        <f t="shared" ref="S9:S21" si="0">$C$6*SUM(C9:D9)+$E$6*SUM(E9:F9)+$G$6*SUM(G9:H9)+$I$6*SUM(I9:J9)+$K$6*SUM(K9:L9)+$M$6*SUM(M9:N9)+$O$6*SUM(O9:P9)+$Q$6*SUM(Q9:R9)</f>
        <v>0</v>
      </c>
    </row>
    <row r="10" spans="1:19" s="140" customFormat="1" ht="13.8">
      <c r="A10" s="138">
        <v>3</v>
      </c>
      <c r="B10" s="1" t="s">
        <v>292</v>
      </c>
      <c r="C10" s="383"/>
      <c r="D10" s="383"/>
      <c r="E10" s="383"/>
      <c r="F10" s="383"/>
      <c r="G10" s="383"/>
      <c r="H10" s="383"/>
      <c r="I10" s="383"/>
      <c r="J10" s="383"/>
      <c r="K10" s="383"/>
      <c r="L10" s="383"/>
      <c r="M10" s="383"/>
      <c r="N10" s="383"/>
      <c r="O10" s="383"/>
      <c r="P10" s="383"/>
      <c r="Q10" s="383"/>
      <c r="R10" s="384"/>
      <c r="S10" s="307">
        <f t="shared" si="0"/>
        <v>0</v>
      </c>
    </row>
    <row r="11" spans="1:19" s="140" customFormat="1" ht="13.8">
      <c r="A11" s="138">
        <v>4</v>
      </c>
      <c r="B11" s="1" t="s">
        <v>103</v>
      </c>
      <c r="C11" s="383"/>
      <c r="D11" s="383"/>
      <c r="E11" s="383"/>
      <c r="F11" s="383"/>
      <c r="G11" s="383"/>
      <c r="H11" s="383"/>
      <c r="I11" s="383"/>
      <c r="J11" s="383"/>
      <c r="K11" s="383"/>
      <c r="L11" s="383"/>
      <c r="M11" s="383"/>
      <c r="N11" s="383"/>
      <c r="O11" s="383"/>
      <c r="P11" s="383"/>
      <c r="Q11" s="383"/>
      <c r="R11" s="384"/>
      <c r="S11" s="307">
        <f t="shared" si="0"/>
        <v>0</v>
      </c>
    </row>
    <row r="12" spans="1:19" s="140" customFormat="1" ht="13.8">
      <c r="A12" s="138">
        <v>5</v>
      </c>
      <c r="B12" s="1" t="s">
        <v>104</v>
      </c>
      <c r="C12" s="383"/>
      <c r="D12" s="383"/>
      <c r="E12" s="383"/>
      <c r="F12" s="383"/>
      <c r="G12" s="383"/>
      <c r="H12" s="383"/>
      <c r="I12" s="383"/>
      <c r="J12" s="383"/>
      <c r="K12" s="383"/>
      <c r="L12" s="383"/>
      <c r="M12" s="383"/>
      <c r="N12" s="383"/>
      <c r="O12" s="383"/>
      <c r="P12" s="383"/>
      <c r="Q12" s="383"/>
      <c r="R12" s="384"/>
      <c r="S12" s="307">
        <f t="shared" si="0"/>
        <v>0</v>
      </c>
    </row>
    <row r="13" spans="1:19" s="140" customFormat="1" ht="13.8">
      <c r="A13" s="138">
        <v>6</v>
      </c>
      <c r="B13" s="1" t="s">
        <v>105</v>
      </c>
      <c r="C13" s="383"/>
      <c r="D13" s="383"/>
      <c r="E13" s="383">
        <v>5056835</v>
      </c>
      <c r="F13" s="383"/>
      <c r="G13" s="383"/>
      <c r="H13" s="383"/>
      <c r="I13" s="383"/>
      <c r="J13" s="383"/>
      <c r="K13" s="383"/>
      <c r="L13" s="383"/>
      <c r="M13" s="383">
        <v>6510544.5800000001</v>
      </c>
      <c r="N13" s="383"/>
      <c r="O13" s="383"/>
      <c r="P13" s="383"/>
      <c r="Q13" s="383"/>
      <c r="R13" s="384"/>
      <c r="S13" s="307">
        <f t="shared" si="0"/>
        <v>7521911.5800000001</v>
      </c>
    </row>
    <row r="14" spans="1:19" s="140" customFormat="1" ht="13.8">
      <c r="A14" s="138">
        <v>7</v>
      </c>
      <c r="B14" s="1" t="s">
        <v>106</v>
      </c>
      <c r="C14" s="383"/>
      <c r="D14" s="383"/>
      <c r="E14" s="383"/>
      <c r="F14" s="383"/>
      <c r="G14" s="383"/>
      <c r="H14" s="383"/>
      <c r="I14" s="383"/>
      <c r="J14" s="383"/>
      <c r="K14" s="383"/>
      <c r="L14" s="383"/>
      <c r="M14" s="383">
        <v>4005347.84</v>
      </c>
      <c r="N14" s="383">
        <f>16720</f>
        <v>16720</v>
      </c>
      <c r="O14" s="383"/>
      <c r="P14" s="383"/>
      <c r="Q14" s="383"/>
      <c r="R14" s="384"/>
      <c r="S14" s="307">
        <f t="shared" si="0"/>
        <v>4022067.84</v>
      </c>
    </row>
    <row r="15" spans="1:19" s="140" customFormat="1" ht="13.8">
      <c r="A15" s="138">
        <v>8</v>
      </c>
      <c r="B15" s="1" t="s">
        <v>107</v>
      </c>
      <c r="C15" s="383"/>
      <c r="D15" s="383"/>
      <c r="E15" s="383"/>
      <c r="F15" s="383"/>
      <c r="G15" s="383"/>
      <c r="H15" s="383"/>
      <c r="I15" s="383" t="s">
        <v>5</v>
      </c>
      <c r="J15" s="383"/>
      <c r="K15" s="383"/>
      <c r="L15" s="383"/>
      <c r="M15" s="383"/>
      <c r="N15" s="383"/>
      <c r="O15" s="383"/>
      <c r="P15" s="383"/>
      <c r="Q15" s="383"/>
      <c r="R15" s="384"/>
      <c r="S15" s="307">
        <f t="shared" si="0"/>
        <v>0</v>
      </c>
    </row>
    <row r="16" spans="1:19" s="140" customFormat="1" ht="13.8">
      <c r="A16" s="138">
        <v>9</v>
      </c>
      <c r="B16" s="1" t="s">
        <v>108</v>
      </c>
      <c r="C16" s="383"/>
      <c r="D16" s="383"/>
      <c r="E16" s="383"/>
      <c r="F16" s="383"/>
      <c r="G16" s="383"/>
      <c r="H16" s="383"/>
      <c r="I16" s="383"/>
      <c r="J16" s="383"/>
      <c r="K16" s="383"/>
      <c r="L16" s="383"/>
      <c r="M16" s="383"/>
      <c r="N16" s="383"/>
      <c r="O16" s="383"/>
      <c r="P16" s="383"/>
      <c r="Q16" s="383"/>
      <c r="R16" s="384"/>
      <c r="S16" s="307">
        <f t="shared" si="0"/>
        <v>0</v>
      </c>
    </row>
    <row r="17" spans="1:19" s="140" customFormat="1" ht="13.8">
      <c r="A17" s="138">
        <v>10</v>
      </c>
      <c r="B17" s="1" t="s">
        <v>109</v>
      </c>
      <c r="C17" s="383"/>
      <c r="D17" s="383"/>
      <c r="E17" s="383"/>
      <c r="F17" s="383"/>
      <c r="G17" s="383"/>
      <c r="H17" s="383"/>
      <c r="I17" s="383"/>
      <c r="J17" s="383"/>
      <c r="K17" s="383"/>
      <c r="L17" s="383"/>
      <c r="M17" s="383">
        <v>916262</v>
      </c>
      <c r="N17" s="383"/>
      <c r="O17" s="383">
        <v>180955</v>
      </c>
      <c r="P17" s="383"/>
      <c r="Q17" s="383"/>
      <c r="R17" s="384"/>
      <c r="S17" s="307">
        <f t="shared" si="0"/>
        <v>1187694.5</v>
      </c>
    </row>
    <row r="18" spans="1:19" s="140" customFormat="1" ht="13.8">
      <c r="A18" s="138">
        <v>11</v>
      </c>
      <c r="B18" s="1" t="s">
        <v>110</v>
      </c>
      <c r="C18" s="383"/>
      <c r="D18" s="383"/>
      <c r="E18" s="383"/>
      <c r="F18" s="383"/>
      <c r="G18" s="383"/>
      <c r="H18" s="383"/>
      <c r="I18" s="383"/>
      <c r="J18" s="383"/>
      <c r="K18" s="383"/>
      <c r="L18" s="383"/>
      <c r="M18" s="383"/>
      <c r="N18" s="383"/>
      <c r="O18" s="383"/>
      <c r="P18" s="383"/>
      <c r="Q18" s="383"/>
      <c r="R18" s="384"/>
      <c r="S18" s="307">
        <f t="shared" si="0"/>
        <v>0</v>
      </c>
    </row>
    <row r="19" spans="1:19" s="140" customFormat="1" ht="13.8">
      <c r="A19" s="138">
        <v>12</v>
      </c>
      <c r="B19" s="1" t="s">
        <v>111</v>
      </c>
      <c r="C19" s="383"/>
      <c r="D19" s="383"/>
      <c r="E19" s="383"/>
      <c r="F19" s="383"/>
      <c r="G19" s="383"/>
      <c r="H19" s="383"/>
      <c r="I19" s="383"/>
      <c r="J19" s="383"/>
      <c r="K19" s="383"/>
      <c r="L19" s="383"/>
      <c r="M19" s="383"/>
      <c r="N19" s="383"/>
      <c r="O19" s="383"/>
      <c r="P19" s="383"/>
      <c r="Q19" s="383"/>
      <c r="R19" s="384"/>
      <c r="S19" s="307">
        <f t="shared" si="0"/>
        <v>0</v>
      </c>
    </row>
    <row r="20" spans="1:19" s="140" customFormat="1" ht="13.8">
      <c r="A20" s="138">
        <v>13</v>
      </c>
      <c r="B20" s="1" t="s">
        <v>268</v>
      </c>
      <c r="C20" s="383"/>
      <c r="D20" s="383"/>
      <c r="E20" s="383"/>
      <c r="F20" s="383"/>
      <c r="G20" s="383"/>
      <c r="H20" s="383"/>
      <c r="I20" s="383"/>
      <c r="J20" s="383"/>
      <c r="K20" s="383"/>
      <c r="L20" s="383"/>
      <c r="M20" s="383"/>
      <c r="N20" s="383"/>
      <c r="O20" s="383"/>
      <c r="P20" s="383"/>
      <c r="Q20" s="383"/>
      <c r="R20" s="384"/>
      <c r="S20" s="307">
        <f t="shared" si="0"/>
        <v>0</v>
      </c>
    </row>
    <row r="21" spans="1:19" s="140" customFormat="1" ht="13.8">
      <c r="A21" s="138">
        <v>14</v>
      </c>
      <c r="B21" s="1" t="s">
        <v>113</v>
      </c>
      <c r="C21" s="383">
        <v>6226909.8499999996</v>
      </c>
      <c r="D21" s="383"/>
      <c r="E21" s="383">
        <v>271483.24</v>
      </c>
      <c r="F21" s="383"/>
      <c r="G21" s="383"/>
      <c r="H21" s="383"/>
      <c r="I21" s="383"/>
      <c r="J21" s="383"/>
      <c r="K21" s="383"/>
      <c r="L21" s="383"/>
      <c r="M21" s="383">
        <v>18241452.050000001</v>
      </c>
      <c r="N21" s="383"/>
      <c r="O21" s="383"/>
      <c r="P21" s="383"/>
      <c r="Q21" s="383"/>
      <c r="R21" s="384">
        <v>38500</v>
      </c>
      <c r="S21" s="307">
        <f t="shared" si="0"/>
        <v>18391998.697999999</v>
      </c>
    </row>
    <row r="22" spans="1:19" ht="13.8" thickBot="1">
      <c r="A22" s="141"/>
      <c r="B22" s="142" t="s">
        <v>114</v>
      </c>
      <c r="C22" s="143">
        <f>SUM(C8:C21)</f>
        <v>18306691.219999999</v>
      </c>
      <c r="D22" s="143">
        <f t="shared" ref="D22:J22" si="1">SUM(D8:D21)</f>
        <v>0</v>
      </c>
      <c r="E22" s="143">
        <f t="shared" si="1"/>
        <v>5328318.24</v>
      </c>
      <c r="F22" s="143">
        <f t="shared" si="1"/>
        <v>0</v>
      </c>
      <c r="G22" s="143">
        <f t="shared" si="1"/>
        <v>0</v>
      </c>
      <c r="H22" s="143">
        <f t="shared" si="1"/>
        <v>0</v>
      </c>
      <c r="I22" s="143">
        <f t="shared" si="1"/>
        <v>0</v>
      </c>
      <c r="J22" s="143">
        <f t="shared" si="1"/>
        <v>0</v>
      </c>
      <c r="K22" s="143">
        <f t="shared" ref="K22:S22" si="2">SUM(K8:K21)</f>
        <v>0</v>
      </c>
      <c r="L22" s="143">
        <f t="shared" si="2"/>
        <v>0</v>
      </c>
      <c r="M22" s="143">
        <f t="shared" si="2"/>
        <v>33859093.590000004</v>
      </c>
      <c r="N22" s="143">
        <f t="shared" si="2"/>
        <v>16720</v>
      </c>
      <c r="O22" s="143">
        <f t="shared" si="2"/>
        <v>180955</v>
      </c>
      <c r="P22" s="143">
        <f t="shared" si="2"/>
        <v>0</v>
      </c>
      <c r="Q22" s="143">
        <f t="shared" si="2"/>
        <v>0</v>
      </c>
      <c r="R22" s="143">
        <f t="shared" si="2"/>
        <v>38500</v>
      </c>
      <c r="S22" s="308">
        <f t="shared" si="2"/>
        <v>35309159.737999998</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B2" sqref="B2"/>
    </sheetView>
  </sheetViews>
  <sheetFormatPr defaultColWidth="9.109375" defaultRowHeight="13.2"/>
  <cols>
    <col min="1" max="1" width="10.5546875" style="5" bestFit="1" customWidth="1"/>
    <col min="2" max="2" width="63.6640625" style="5" bestFit="1" customWidth="1"/>
    <col min="3" max="3" width="19" style="5" customWidth="1"/>
    <col min="4" max="4" width="19.5546875" style="5" customWidth="1"/>
    <col min="5" max="5" width="31.109375" style="5" customWidth="1"/>
    <col min="6" max="6" width="29.109375" style="5" customWidth="1"/>
    <col min="7" max="7" width="28.5546875" style="5" customWidth="1"/>
    <col min="8" max="8" width="26.44140625" style="5" customWidth="1"/>
    <col min="9" max="9" width="23.6640625" style="5" customWidth="1"/>
    <col min="10" max="10" width="21.5546875" style="5" customWidth="1"/>
    <col min="11" max="11" width="15.6640625" style="5" customWidth="1"/>
    <col min="12" max="12" width="13.33203125" style="5" customWidth="1"/>
    <col min="13" max="13" width="20.88671875" style="5" customWidth="1"/>
    <col min="14" max="14" width="19.33203125" style="5" customWidth="1"/>
    <col min="15" max="15" width="18.44140625" style="5" customWidth="1"/>
    <col min="16" max="16" width="19" style="5" customWidth="1"/>
    <col min="17" max="17" width="20.33203125" style="5" customWidth="1"/>
    <col min="18" max="18" width="18" style="5" customWidth="1"/>
    <col min="19" max="19" width="36" style="5" customWidth="1"/>
    <col min="20" max="20" width="26.109375" style="5" customWidth="1"/>
    <col min="21" max="21" width="24.88671875" style="5" customWidth="1"/>
    <col min="22" max="22" width="20" style="5" customWidth="1"/>
    <col min="23" max="16384" width="9.109375" style="28"/>
  </cols>
  <sheetData>
    <row r="1" spans="1:22" ht="13.8">
      <c r="A1" s="3" t="s">
        <v>33</v>
      </c>
      <c r="B1" s="295" t="str">
        <f>'11. CRWA '!B1</f>
        <v>JSC Silk Road Bank</v>
      </c>
    </row>
    <row r="2" spans="1:22" ht="13.8">
      <c r="A2" s="3" t="s">
        <v>34</v>
      </c>
      <c r="B2" s="295" t="str">
        <f>'[6]11. CRWA'!B2</f>
        <v>06/30/2017</v>
      </c>
    </row>
    <row r="4" spans="1:22" ht="13.8" thickBot="1">
      <c r="A4" s="5" t="s">
        <v>394</v>
      </c>
      <c r="B4" s="144" t="s">
        <v>100</v>
      </c>
      <c r="V4" s="30" t="s">
        <v>76</v>
      </c>
    </row>
    <row r="5" spans="1:22" ht="12.75" customHeight="1">
      <c r="A5" s="145"/>
      <c r="B5" s="146"/>
      <c r="C5" s="459" t="s">
        <v>304</v>
      </c>
      <c r="D5" s="460"/>
      <c r="E5" s="460"/>
      <c r="F5" s="460"/>
      <c r="G5" s="460"/>
      <c r="H5" s="460"/>
      <c r="I5" s="460"/>
      <c r="J5" s="460"/>
      <c r="K5" s="460"/>
      <c r="L5" s="461"/>
      <c r="M5" s="462" t="s">
        <v>305</v>
      </c>
      <c r="N5" s="463"/>
      <c r="O5" s="463"/>
      <c r="P5" s="463"/>
      <c r="Q5" s="463"/>
      <c r="R5" s="463"/>
      <c r="S5" s="464"/>
      <c r="T5" s="467" t="s">
        <v>392</v>
      </c>
      <c r="U5" s="467" t="s">
        <v>393</v>
      </c>
      <c r="V5" s="465" t="s">
        <v>126</v>
      </c>
    </row>
    <row r="6" spans="1:22" s="86" customFormat="1" ht="105.6">
      <c r="A6" s="83"/>
      <c r="B6" s="147"/>
      <c r="C6" s="148" t="s">
        <v>115</v>
      </c>
      <c r="D6" s="256" t="s">
        <v>116</v>
      </c>
      <c r="E6" s="189" t="s">
        <v>307</v>
      </c>
      <c r="F6" s="189" t="s">
        <v>308</v>
      </c>
      <c r="G6" s="256" t="s">
        <v>311</v>
      </c>
      <c r="H6" s="256" t="s">
        <v>306</v>
      </c>
      <c r="I6" s="256" t="s">
        <v>117</v>
      </c>
      <c r="J6" s="256" t="s">
        <v>118</v>
      </c>
      <c r="K6" s="149" t="s">
        <v>119</v>
      </c>
      <c r="L6" s="150" t="s">
        <v>120</v>
      </c>
      <c r="M6" s="148" t="s">
        <v>309</v>
      </c>
      <c r="N6" s="149" t="s">
        <v>121</v>
      </c>
      <c r="O6" s="149" t="s">
        <v>122</v>
      </c>
      <c r="P6" s="149" t="s">
        <v>123</v>
      </c>
      <c r="Q6" s="149" t="s">
        <v>124</v>
      </c>
      <c r="R6" s="149" t="s">
        <v>125</v>
      </c>
      <c r="S6" s="285" t="s">
        <v>310</v>
      </c>
      <c r="T6" s="468"/>
      <c r="U6" s="468"/>
      <c r="V6" s="466"/>
    </row>
    <row r="7" spans="1:22" s="140" customFormat="1">
      <c r="A7" s="151">
        <v>1</v>
      </c>
      <c r="B7" s="1" t="s">
        <v>101</v>
      </c>
      <c r="C7" s="152"/>
      <c r="D7" s="139"/>
      <c r="E7" s="139"/>
      <c r="F7" s="139"/>
      <c r="G7" s="139"/>
      <c r="H7" s="139"/>
      <c r="I7" s="139"/>
      <c r="J7" s="139"/>
      <c r="K7" s="139"/>
      <c r="L7" s="153"/>
      <c r="M7" s="152"/>
      <c r="N7" s="139"/>
      <c r="O7" s="139"/>
      <c r="P7" s="139"/>
      <c r="Q7" s="139"/>
      <c r="R7" s="139"/>
      <c r="S7" s="153"/>
      <c r="T7" s="294"/>
      <c r="U7" s="294"/>
      <c r="V7" s="154">
        <f>SUM(C7:S7)</f>
        <v>0</v>
      </c>
    </row>
    <row r="8" spans="1:22" s="140" customFormat="1">
      <c r="A8" s="151">
        <v>2</v>
      </c>
      <c r="B8" s="1" t="s">
        <v>102</v>
      </c>
      <c r="C8" s="152"/>
      <c r="D8" s="139"/>
      <c r="E8" s="139"/>
      <c r="F8" s="139"/>
      <c r="G8" s="139"/>
      <c r="H8" s="139"/>
      <c r="I8" s="139"/>
      <c r="J8" s="139"/>
      <c r="K8" s="139"/>
      <c r="L8" s="153"/>
      <c r="M8" s="152"/>
      <c r="N8" s="139"/>
      <c r="O8" s="139"/>
      <c r="P8" s="139"/>
      <c r="Q8" s="139"/>
      <c r="R8" s="139"/>
      <c r="S8" s="153"/>
      <c r="T8" s="294"/>
      <c r="U8" s="294"/>
      <c r="V8" s="154">
        <f t="shared" ref="V8:V20" si="0">SUM(C8:S8)</f>
        <v>0</v>
      </c>
    </row>
    <row r="9" spans="1:22" s="140" customFormat="1">
      <c r="A9" s="151">
        <v>3</v>
      </c>
      <c r="B9" s="1" t="s">
        <v>293</v>
      </c>
      <c r="C9" s="152"/>
      <c r="D9" s="139"/>
      <c r="E9" s="139"/>
      <c r="F9" s="139"/>
      <c r="G9" s="139"/>
      <c r="H9" s="139"/>
      <c r="I9" s="139"/>
      <c r="J9" s="139"/>
      <c r="K9" s="139"/>
      <c r="L9" s="153"/>
      <c r="M9" s="152"/>
      <c r="N9" s="139"/>
      <c r="O9" s="139"/>
      <c r="P9" s="139"/>
      <c r="Q9" s="139"/>
      <c r="R9" s="139"/>
      <c r="S9" s="153"/>
      <c r="T9" s="294"/>
      <c r="U9" s="294"/>
      <c r="V9" s="154">
        <f t="shared" si="0"/>
        <v>0</v>
      </c>
    </row>
    <row r="10" spans="1:22" s="140" customFormat="1">
      <c r="A10" s="151">
        <v>4</v>
      </c>
      <c r="B10" s="1" t="s">
        <v>103</v>
      </c>
      <c r="C10" s="152"/>
      <c r="D10" s="139"/>
      <c r="E10" s="139"/>
      <c r="F10" s="139"/>
      <c r="G10" s="139"/>
      <c r="H10" s="139"/>
      <c r="I10" s="139"/>
      <c r="J10" s="139"/>
      <c r="K10" s="139"/>
      <c r="L10" s="153"/>
      <c r="M10" s="152"/>
      <c r="N10" s="139"/>
      <c r="O10" s="139"/>
      <c r="P10" s="139"/>
      <c r="Q10" s="139"/>
      <c r="R10" s="139"/>
      <c r="S10" s="153"/>
      <c r="T10" s="294"/>
      <c r="U10" s="294"/>
      <c r="V10" s="154">
        <f t="shared" si="0"/>
        <v>0</v>
      </c>
    </row>
    <row r="11" spans="1:22" s="140" customFormat="1">
      <c r="A11" s="151">
        <v>5</v>
      </c>
      <c r="B11" s="1" t="s">
        <v>104</v>
      </c>
      <c r="C11" s="152"/>
      <c r="D11" s="139"/>
      <c r="E11" s="139"/>
      <c r="F11" s="139"/>
      <c r="G11" s="139"/>
      <c r="H11" s="139"/>
      <c r="I11" s="139"/>
      <c r="J11" s="139"/>
      <c r="K11" s="139"/>
      <c r="L11" s="153"/>
      <c r="M11" s="152"/>
      <c r="N11" s="139"/>
      <c r="O11" s="139"/>
      <c r="P11" s="139"/>
      <c r="Q11" s="139"/>
      <c r="R11" s="139"/>
      <c r="S11" s="153"/>
      <c r="T11" s="294"/>
      <c r="U11" s="294"/>
      <c r="V11" s="154">
        <f t="shared" si="0"/>
        <v>0</v>
      </c>
    </row>
    <row r="12" spans="1:22" s="140" customFormat="1">
      <c r="A12" s="151">
        <v>6</v>
      </c>
      <c r="B12" s="1" t="s">
        <v>105</v>
      </c>
      <c r="C12" s="152"/>
      <c r="D12" s="139"/>
      <c r="E12" s="139"/>
      <c r="F12" s="139"/>
      <c r="G12" s="139"/>
      <c r="H12" s="139"/>
      <c r="I12" s="139"/>
      <c r="J12" s="139"/>
      <c r="K12" s="139"/>
      <c r="L12" s="153"/>
      <c r="M12" s="152"/>
      <c r="N12" s="139"/>
      <c r="O12" s="139"/>
      <c r="P12" s="139"/>
      <c r="Q12" s="139"/>
      <c r="R12" s="139"/>
      <c r="S12" s="153"/>
      <c r="T12" s="294"/>
      <c r="U12" s="294"/>
      <c r="V12" s="154">
        <f t="shared" si="0"/>
        <v>0</v>
      </c>
    </row>
    <row r="13" spans="1:22" s="140" customFormat="1">
      <c r="A13" s="151">
        <v>7</v>
      </c>
      <c r="B13" s="1" t="s">
        <v>106</v>
      </c>
      <c r="C13" s="152"/>
      <c r="D13" s="139">
        <v>16720</v>
      </c>
      <c r="E13" s="139"/>
      <c r="F13" s="139"/>
      <c r="G13" s="139"/>
      <c r="H13" s="139"/>
      <c r="I13" s="139"/>
      <c r="J13" s="139"/>
      <c r="K13" s="139"/>
      <c r="L13" s="153"/>
      <c r="M13" s="152"/>
      <c r="N13" s="139"/>
      <c r="O13" s="139"/>
      <c r="P13" s="139"/>
      <c r="Q13" s="139"/>
      <c r="R13" s="139"/>
      <c r="S13" s="153"/>
      <c r="T13" s="294"/>
      <c r="U13" s="294"/>
      <c r="V13" s="154">
        <f t="shared" si="0"/>
        <v>16720</v>
      </c>
    </row>
    <row r="14" spans="1:22" s="140" customFormat="1">
      <c r="A14" s="151">
        <v>8</v>
      </c>
      <c r="B14" s="1" t="s">
        <v>107</v>
      </c>
      <c r="C14" s="152"/>
      <c r="D14" s="139"/>
      <c r="E14" s="139"/>
      <c r="F14" s="139"/>
      <c r="G14" s="139"/>
      <c r="H14" s="139"/>
      <c r="I14" s="139"/>
      <c r="J14" s="139"/>
      <c r="K14" s="139"/>
      <c r="L14" s="153"/>
      <c r="M14" s="152"/>
      <c r="N14" s="139"/>
      <c r="O14" s="139"/>
      <c r="P14" s="139"/>
      <c r="Q14" s="139"/>
      <c r="R14" s="139"/>
      <c r="S14" s="153"/>
      <c r="T14" s="294"/>
      <c r="U14" s="294"/>
      <c r="V14" s="154">
        <f t="shared" si="0"/>
        <v>0</v>
      </c>
    </row>
    <row r="15" spans="1:22" s="140" customFormat="1">
      <c r="A15" s="151">
        <v>9</v>
      </c>
      <c r="B15" s="1" t="s">
        <v>108</v>
      </c>
      <c r="C15" s="152"/>
      <c r="D15" s="139"/>
      <c r="E15" s="139"/>
      <c r="F15" s="139"/>
      <c r="G15" s="139"/>
      <c r="H15" s="139"/>
      <c r="I15" s="139"/>
      <c r="J15" s="139"/>
      <c r="K15" s="139"/>
      <c r="L15" s="153"/>
      <c r="M15" s="152"/>
      <c r="N15" s="139"/>
      <c r="O15" s="139"/>
      <c r="P15" s="139"/>
      <c r="Q15" s="139"/>
      <c r="R15" s="139"/>
      <c r="S15" s="153"/>
      <c r="T15" s="294"/>
      <c r="U15" s="294"/>
      <c r="V15" s="154">
        <f t="shared" si="0"/>
        <v>0</v>
      </c>
    </row>
    <row r="16" spans="1:22" s="140" customFormat="1">
      <c r="A16" s="151">
        <v>10</v>
      </c>
      <c r="B16" s="1" t="s">
        <v>109</v>
      </c>
      <c r="C16" s="152"/>
      <c r="D16" s="139"/>
      <c r="E16" s="139"/>
      <c r="F16" s="139"/>
      <c r="G16" s="139"/>
      <c r="H16" s="139"/>
      <c r="I16" s="139"/>
      <c r="J16" s="139"/>
      <c r="K16" s="139"/>
      <c r="L16" s="153"/>
      <c r="M16" s="152"/>
      <c r="N16" s="139"/>
      <c r="O16" s="139"/>
      <c r="P16" s="139"/>
      <c r="Q16" s="139"/>
      <c r="R16" s="139"/>
      <c r="S16" s="153"/>
      <c r="T16" s="294"/>
      <c r="U16" s="294"/>
      <c r="V16" s="154">
        <f t="shared" si="0"/>
        <v>0</v>
      </c>
    </row>
    <row r="17" spans="1:22" s="140" customFormat="1">
      <c r="A17" s="151">
        <v>11</v>
      </c>
      <c r="B17" s="1" t="s">
        <v>110</v>
      </c>
      <c r="C17" s="152"/>
      <c r="D17" s="139"/>
      <c r="E17" s="139"/>
      <c r="F17" s="139"/>
      <c r="G17" s="139"/>
      <c r="H17" s="139"/>
      <c r="I17" s="139"/>
      <c r="J17" s="139"/>
      <c r="K17" s="139"/>
      <c r="L17" s="153"/>
      <c r="M17" s="152"/>
      <c r="N17" s="139"/>
      <c r="O17" s="139"/>
      <c r="P17" s="139"/>
      <c r="Q17" s="139"/>
      <c r="R17" s="139"/>
      <c r="S17" s="153"/>
      <c r="T17" s="294"/>
      <c r="U17" s="294"/>
      <c r="V17" s="154">
        <f t="shared" si="0"/>
        <v>0</v>
      </c>
    </row>
    <row r="18" spans="1:22" s="140" customFormat="1">
      <c r="A18" s="151">
        <v>12</v>
      </c>
      <c r="B18" s="1" t="s">
        <v>111</v>
      </c>
      <c r="C18" s="152"/>
      <c r="D18" s="139"/>
      <c r="E18" s="139"/>
      <c r="F18" s="139"/>
      <c r="G18" s="139"/>
      <c r="H18" s="139"/>
      <c r="I18" s="139"/>
      <c r="J18" s="139"/>
      <c r="K18" s="139"/>
      <c r="L18" s="153"/>
      <c r="M18" s="152"/>
      <c r="N18" s="139"/>
      <c r="O18" s="139"/>
      <c r="P18" s="139"/>
      <c r="Q18" s="139"/>
      <c r="R18" s="139"/>
      <c r="S18" s="153"/>
      <c r="T18" s="294"/>
      <c r="U18" s="294"/>
      <c r="V18" s="154">
        <f t="shared" si="0"/>
        <v>0</v>
      </c>
    </row>
    <row r="19" spans="1:22" s="140" customFormat="1">
      <c r="A19" s="151">
        <v>13</v>
      </c>
      <c r="B19" s="1" t="s">
        <v>112</v>
      </c>
      <c r="C19" s="152"/>
      <c r="D19" s="139"/>
      <c r="E19" s="139"/>
      <c r="F19" s="139"/>
      <c r="G19" s="139"/>
      <c r="H19" s="139"/>
      <c r="I19" s="139"/>
      <c r="J19" s="139"/>
      <c r="K19" s="139"/>
      <c r="L19" s="153"/>
      <c r="M19" s="152"/>
      <c r="N19" s="139"/>
      <c r="O19" s="139"/>
      <c r="P19" s="139"/>
      <c r="Q19" s="139"/>
      <c r="R19" s="139"/>
      <c r="S19" s="153"/>
      <c r="T19" s="294"/>
      <c r="U19" s="294"/>
      <c r="V19" s="154">
        <f t="shared" si="0"/>
        <v>0</v>
      </c>
    </row>
    <row r="20" spans="1:22" s="140" customFormat="1">
      <c r="A20" s="151">
        <v>14</v>
      </c>
      <c r="B20" s="1" t="s">
        <v>113</v>
      </c>
      <c r="C20" s="152"/>
      <c r="D20" s="139"/>
      <c r="E20" s="139"/>
      <c r="F20" s="139"/>
      <c r="G20" s="139"/>
      <c r="H20" s="139"/>
      <c r="I20" s="139"/>
      <c r="J20" s="139"/>
      <c r="K20" s="139"/>
      <c r="L20" s="153"/>
      <c r="M20" s="152"/>
      <c r="N20" s="139"/>
      <c r="O20" s="139"/>
      <c r="P20" s="139"/>
      <c r="Q20" s="139"/>
      <c r="R20" s="139"/>
      <c r="S20" s="153"/>
      <c r="T20" s="294"/>
      <c r="U20" s="294"/>
      <c r="V20" s="154">
        <f t="shared" si="0"/>
        <v>0</v>
      </c>
    </row>
    <row r="21" spans="1:22" ht="13.8" thickBot="1">
      <c r="A21" s="141"/>
      <c r="B21" s="155" t="s">
        <v>114</v>
      </c>
      <c r="C21" s="156">
        <f>SUM(C7:C20)</f>
        <v>0</v>
      </c>
      <c r="D21" s="143">
        <f t="shared" ref="D21:V21" si="1">SUM(D7:D20)</f>
        <v>16720</v>
      </c>
      <c r="E21" s="143">
        <f t="shared" si="1"/>
        <v>0</v>
      </c>
      <c r="F21" s="143">
        <f t="shared" si="1"/>
        <v>0</v>
      </c>
      <c r="G21" s="143">
        <f t="shared" si="1"/>
        <v>0</v>
      </c>
      <c r="H21" s="143">
        <f t="shared" si="1"/>
        <v>0</v>
      </c>
      <c r="I21" s="143">
        <f t="shared" si="1"/>
        <v>0</v>
      </c>
      <c r="J21" s="143">
        <f t="shared" si="1"/>
        <v>0</v>
      </c>
      <c r="K21" s="143">
        <f t="shared" si="1"/>
        <v>0</v>
      </c>
      <c r="L21" s="157">
        <f t="shared" si="1"/>
        <v>0</v>
      </c>
      <c r="M21" s="156">
        <f t="shared" si="1"/>
        <v>0</v>
      </c>
      <c r="N21" s="143">
        <f t="shared" si="1"/>
        <v>0</v>
      </c>
      <c r="O21" s="143">
        <f t="shared" si="1"/>
        <v>0</v>
      </c>
      <c r="P21" s="143">
        <f t="shared" si="1"/>
        <v>0</v>
      </c>
      <c r="Q21" s="143">
        <f t="shared" si="1"/>
        <v>0</v>
      </c>
      <c r="R21" s="143">
        <f t="shared" si="1"/>
        <v>0</v>
      </c>
      <c r="S21" s="157">
        <f>SUM(S7:S20)</f>
        <v>0</v>
      </c>
      <c r="T21" s="157">
        <f>SUM(T7:T20)</f>
        <v>0</v>
      </c>
      <c r="U21" s="157">
        <f t="shared" ref="U21" si="2">SUM(U7:U20)</f>
        <v>0</v>
      </c>
      <c r="V21" s="158">
        <f t="shared" si="1"/>
        <v>16720</v>
      </c>
    </row>
    <row r="24" spans="1:22">
      <c r="A24" s="8"/>
      <c r="B24" s="8"/>
      <c r="C24" s="58"/>
      <c r="D24" s="58"/>
      <c r="E24" s="58"/>
    </row>
    <row r="25" spans="1:22">
      <c r="A25" s="159"/>
      <c r="B25" s="159"/>
      <c r="C25" s="8"/>
      <c r="D25" s="58"/>
      <c r="E25" s="58"/>
    </row>
    <row r="26" spans="1:22">
      <c r="A26" s="159"/>
      <c r="B26" s="59"/>
      <c r="C26" s="8"/>
      <c r="D26" s="58"/>
      <c r="E26" s="58"/>
    </row>
    <row r="27" spans="1:22">
      <c r="A27" s="159"/>
      <c r="B27" s="159"/>
      <c r="C27" s="8"/>
      <c r="D27" s="58"/>
      <c r="E27" s="58"/>
    </row>
    <row r="28" spans="1:22">
      <c r="A28" s="159"/>
      <c r="B28" s="59"/>
      <c r="C28" s="8"/>
      <c r="D28" s="58"/>
      <c r="E28" s="58"/>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2"/>
  <sheetViews>
    <sheetView zoomScaleNormal="100" workbookViewId="0">
      <pane xSplit="1" ySplit="7" topLeftCell="C8" activePane="bottomRight" state="frozen"/>
      <selection activeCell="B9" sqref="B9"/>
      <selection pane="topRight" activeCell="B9" sqref="B9"/>
      <selection pane="bottomLeft" activeCell="B9" sqref="B9"/>
      <selection pane="bottomRight" activeCell="D25" sqref="D25"/>
    </sheetView>
  </sheetViews>
  <sheetFormatPr defaultColWidth="9.109375" defaultRowHeight="13.8"/>
  <cols>
    <col min="1" max="1" width="10.5546875" style="5" bestFit="1" customWidth="1"/>
    <col min="2" max="2" width="101.88671875" style="5" customWidth="1"/>
    <col min="3" max="3" width="13.6640625" style="295" customWidth="1"/>
    <col min="4" max="4" width="14.88671875" style="295" bestFit="1" customWidth="1"/>
    <col min="5" max="5" width="17.6640625" style="295" customWidth="1"/>
    <col min="6" max="6" width="15.88671875" style="295" customWidth="1"/>
    <col min="7" max="7" width="17.44140625" style="295" customWidth="1"/>
    <col min="8" max="8" width="15.33203125" style="295" customWidth="1"/>
    <col min="9" max="16384" width="9.109375" style="28"/>
  </cols>
  <sheetData>
    <row r="1" spans="1:9">
      <c r="A1" s="3" t="s">
        <v>33</v>
      </c>
      <c r="B1" s="5" t="str">
        <f>'12. CRM'!B1</f>
        <v>JSC Silk Road Bank</v>
      </c>
    </row>
    <row r="2" spans="1:9">
      <c r="A2" s="3" t="s">
        <v>34</v>
      </c>
      <c r="B2" s="5" t="str">
        <f>'12. CRM'!B2</f>
        <v>06/30/2017</v>
      </c>
    </row>
    <row r="4" spans="1:9" ht="14.4" thickBot="1">
      <c r="A4" s="3" t="s">
        <v>274</v>
      </c>
      <c r="B4" s="144" t="s">
        <v>405</v>
      </c>
    </row>
    <row r="5" spans="1:9">
      <c r="A5" s="145"/>
      <c r="B5" s="160"/>
      <c r="C5" s="296" t="s">
        <v>0</v>
      </c>
      <c r="D5" s="296" t="s">
        <v>1</v>
      </c>
      <c r="E5" s="296" t="s">
        <v>2</v>
      </c>
      <c r="F5" s="296" t="s">
        <v>3</v>
      </c>
      <c r="G5" s="297" t="s">
        <v>4</v>
      </c>
      <c r="H5" s="298" t="s">
        <v>6</v>
      </c>
      <c r="I5" s="161"/>
    </row>
    <row r="6" spans="1:9" s="161" customFormat="1" ht="12.75" customHeight="1">
      <c r="A6" s="162"/>
      <c r="B6" s="471" t="s">
        <v>273</v>
      </c>
      <c r="C6" s="473" t="s">
        <v>396</v>
      </c>
      <c r="D6" s="475" t="s">
        <v>395</v>
      </c>
      <c r="E6" s="476"/>
      <c r="F6" s="473" t="s">
        <v>400</v>
      </c>
      <c r="G6" s="473" t="s">
        <v>401</v>
      </c>
      <c r="H6" s="469" t="s">
        <v>399</v>
      </c>
    </row>
    <row r="7" spans="1:9" ht="41.4">
      <c r="A7" s="164"/>
      <c r="B7" s="472"/>
      <c r="C7" s="474"/>
      <c r="D7" s="299" t="s">
        <v>398</v>
      </c>
      <c r="E7" s="299" t="s">
        <v>397</v>
      </c>
      <c r="F7" s="474"/>
      <c r="G7" s="474"/>
      <c r="H7" s="470"/>
      <c r="I7" s="161"/>
    </row>
    <row r="8" spans="1:9">
      <c r="A8" s="162">
        <v>1</v>
      </c>
      <c r="B8" s="1" t="s">
        <v>101</v>
      </c>
      <c r="C8" s="300">
        <v>16265268.489999998</v>
      </c>
      <c r="D8" s="301">
        <v>0</v>
      </c>
      <c r="E8" s="300">
        <v>0</v>
      </c>
      <c r="F8" s="300">
        <v>4185487.12</v>
      </c>
      <c r="G8" s="302">
        <v>4185487.12</v>
      </c>
      <c r="H8" s="304">
        <f>G8/(C8+E8)</f>
        <v>0.25732665418792605</v>
      </c>
    </row>
    <row r="9" spans="1:9" ht="15" customHeight="1">
      <c r="A9" s="162">
        <v>2</v>
      </c>
      <c r="B9" s="1" t="s">
        <v>102</v>
      </c>
      <c r="C9" s="300">
        <v>0</v>
      </c>
      <c r="D9" s="301">
        <v>0</v>
      </c>
      <c r="E9" s="300">
        <v>0</v>
      </c>
      <c r="F9" s="300">
        <v>0</v>
      </c>
      <c r="G9" s="302">
        <v>0</v>
      </c>
      <c r="H9" s="304" t="e">
        <f t="shared" ref="H9:H21" si="0">G9/(C9+E9)</f>
        <v>#DIV/0!</v>
      </c>
    </row>
    <row r="10" spans="1:9">
      <c r="A10" s="162">
        <v>3</v>
      </c>
      <c r="B10" s="1" t="s">
        <v>293</v>
      </c>
      <c r="C10" s="300">
        <v>0</v>
      </c>
      <c r="D10" s="301">
        <v>0</v>
      </c>
      <c r="E10" s="300">
        <v>0</v>
      </c>
      <c r="F10" s="300">
        <v>0</v>
      </c>
      <c r="G10" s="302">
        <v>0</v>
      </c>
      <c r="H10" s="304" t="e">
        <f t="shared" si="0"/>
        <v>#DIV/0!</v>
      </c>
    </row>
    <row r="11" spans="1:9">
      <c r="A11" s="162">
        <v>4</v>
      </c>
      <c r="B11" s="1" t="s">
        <v>103</v>
      </c>
      <c r="C11" s="300">
        <v>0</v>
      </c>
      <c r="D11" s="301">
        <v>0</v>
      </c>
      <c r="E11" s="300">
        <v>0</v>
      </c>
      <c r="F11" s="300">
        <v>0</v>
      </c>
      <c r="G11" s="302">
        <v>0</v>
      </c>
      <c r="H11" s="304" t="e">
        <f t="shared" si="0"/>
        <v>#DIV/0!</v>
      </c>
    </row>
    <row r="12" spans="1:9">
      <c r="A12" s="162">
        <v>5</v>
      </c>
      <c r="B12" s="1" t="s">
        <v>104</v>
      </c>
      <c r="C12" s="300">
        <v>0</v>
      </c>
      <c r="D12" s="301">
        <v>0</v>
      </c>
      <c r="E12" s="300">
        <v>0</v>
      </c>
      <c r="F12" s="300">
        <v>0</v>
      </c>
      <c r="G12" s="302">
        <v>0</v>
      </c>
      <c r="H12" s="304" t="e">
        <f t="shared" si="0"/>
        <v>#DIV/0!</v>
      </c>
    </row>
    <row r="13" spans="1:9">
      <c r="A13" s="162">
        <v>6</v>
      </c>
      <c r="B13" s="1" t="s">
        <v>105</v>
      </c>
      <c r="C13" s="300">
        <v>11567379.41</v>
      </c>
      <c r="D13" s="301">
        <v>0</v>
      </c>
      <c r="E13" s="300">
        <v>0</v>
      </c>
      <c r="F13" s="300">
        <v>7521911.5460000001</v>
      </c>
      <c r="G13" s="302">
        <v>7521911.5460000001</v>
      </c>
      <c r="H13" s="304">
        <f t="shared" si="0"/>
        <v>0.65026928566874076</v>
      </c>
    </row>
    <row r="14" spans="1:9">
      <c r="A14" s="162">
        <v>7</v>
      </c>
      <c r="B14" s="1" t="s">
        <v>106</v>
      </c>
      <c r="C14" s="300">
        <v>4005347.84</v>
      </c>
      <c r="D14" s="301">
        <v>131614</v>
      </c>
      <c r="E14" s="300">
        <v>16720</v>
      </c>
      <c r="F14" s="300">
        <v>4022067.84</v>
      </c>
      <c r="G14" s="302">
        <v>4005347.84</v>
      </c>
      <c r="H14" s="304">
        <f t="shared" si="0"/>
        <v>0.99584293436482663</v>
      </c>
    </row>
    <row r="15" spans="1:9">
      <c r="A15" s="162">
        <v>8</v>
      </c>
      <c r="B15" s="1" t="s">
        <v>107</v>
      </c>
      <c r="C15" s="300">
        <v>0</v>
      </c>
      <c r="D15" s="301">
        <v>0</v>
      </c>
      <c r="E15" s="300">
        <v>0</v>
      </c>
      <c r="F15" s="300">
        <v>0</v>
      </c>
      <c r="G15" s="302">
        <v>0</v>
      </c>
      <c r="H15" s="304" t="e">
        <f t="shared" si="0"/>
        <v>#DIV/0!</v>
      </c>
    </row>
    <row r="16" spans="1:9">
      <c r="A16" s="162">
        <v>9</v>
      </c>
      <c r="B16" s="1" t="s">
        <v>108</v>
      </c>
      <c r="C16" s="300">
        <v>0</v>
      </c>
      <c r="D16" s="301">
        <v>0</v>
      </c>
      <c r="E16" s="300">
        <v>0</v>
      </c>
      <c r="F16" s="300">
        <v>0</v>
      </c>
      <c r="G16" s="302">
        <v>0</v>
      </c>
      <c r="H16" s="304" t="e">
        <f t="shared" si="0"/>
        <v>#DIV/0!</v>
      </c>
    </row>
    <row r="17" spans="1:8">
      <c r="A17" s="162">
        <v>10</v>
      </c>
      <c r="B17" s="1" t="s">
        <v>109</v>
      </c>
      <c r="C17" s="300">
        <v>1097217</v>
      </c>
      <c r="D17" s="301">
        <v>0</v>
      </c>
      <c r="E17" s="300">
        <v>0</v>
      </c>
      <c r="F17" s="300">
        <v>1187694.5</v>
      </c>
      <c r="G17" s="302">
        <v>1187694.5</v>
      </c>
      <c r="H17" s="304">
        <f t="shared" si="0"/>
        <v>1.0824608988012399</v>
      </c>
    </row>
    <row r="18" spans="1:8">
      <c r="A18" s="162">
        <v>11</v>
      </c>
      <c r="B18" s="1" t="s">
        <v>110</v>
      </c>
      <c r="C18" s="300">
        <v>0</v>
      </c>
      <c r="D18" s="301">
        <v>0</v>
      </c>
      <c r="E18" s="300">
        <v>0</v>
      </c>
      <c r="F18" s="300">
        <v>0</v>
      </c>
      <c r="G18" s="302">
        <v>0</v>
      </c>
      <c r="H18" s="304" t="e">
        <f t="shared" si="0"/>
        <v>#DIV/0!</v>
      </c>
    </row>
    <row r="19" spans="1:8">
      <c r="A19" s="162">
        <v>12</v>
      </c>
      <c r="B19" s="1" t="s">
        <v>111</v>
      </c>
      <c r="C19" s="300">
        <v>0</v>
      </c>
      <c r="D19" s="301">
        <v>0</v>
      </c>
      <c r="E19" s="300">
        <v>0</v>
      </c>
      <c r="F19" s="300">
        <v>0</v>
      </c>
      <c r="G19" s="302">
        <v>0</v>
      </c>
      <c r="H19" s="304" t="e">
        <f t="shared" si="0"/>
        <v>#DIV/0!</v>
      </c>
    </row>
    <row r="20" spans="1:8">
      <c r="A20" s="162">
        <v>13</v>
      </c>
      <c r="B20" s="1" t="s">
        <v>268</v>
      </c>
      <c r="C20" s="300">
        <v>0</v>
      </c>
      <c r="D20" s="301">
        <v>0</v>
      </c>
      <c r="E20" s="300">
        <v>0</v>
      </c>
      <c r="F20" s="300">
        <v>0</v>
      </c>
      <c r="G20" s="302">
        <v>0</v>
      </c>
      <c r="H20" s="304" t="e">
        <f t="shared" si="0"/>
        <v>#DIV/0!</v>
      </c>
    </row>
    <row r="21" spans="1:8">
      <c r="A21" s="162">
        <v>14</v>
      </c>
      <c r="B21" s="1" t="s">
        <v>113</v>
      </c>
      <c r="C21" s="300">
        <v>0</v>
      </c>
      <c r="D21" s="301">
        <v>0</v>
      </c>
      <c r="E21" s="300">
        <v>0</v>
      </c>
      <c r="F21" s="300">
        <v>0</v>
      </c>
      <c r="G21" s="302">
        <v>0</v>
      </c>
      <c r="H21" s="304" t="e">
        <f t="shared" si="0"/>
        <v>#DIV/0!</v>
      </c>
    </row>
    <row r="22" spans="1:8" ht="14.4" thickBot="1">
      <c r="A22" s="165"/>
      <c r="B22" s="166" t="s">
        <v>114</v>
      </c>
      <c r="C22" s="303">
        <f>SUM(C8:C21)</f>
        <v>32935212.739999998</v>
      </c>
      <c r="D22" s="303">
        <f>SUM(D8:D21)</f>
        <v>131614</v>
      </c>
      <c r="E22" s="303">
        <f>SUM(E8:E21)</f>
        <v>16720</v>
      </c>
      <c r="F22" s="303">
        <f>SUM(F8:F21)</f>
        <v>16917161.006000001</v>
      </c>
      <c r="G22" s="303">
        <f>SUM(G8:G21)</f>
        <v>16900441.006000001</v>
      </c>
      <c r="H22" s="305" t="e">
        <f t="shared" ref="H22" si="1">SUM(H8:H21)</f>
        <v>#DIV/0!</v>
      </c>
    </row>
  </sheetData>
  <mergeCells count="6">
    <mergeCell ref="H6:H7"/>
    <mergeCell ref="B6:B7"/>
    <mergeCell ref="C6:C7"/>
    <mergeCell ref="D6:E6"/>
    <mergeCell ref="F6:F7"/>
    <mergeCell ref="G6:G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D17"/>
  <sheetViews>
    <sheetView tabSelected="1" workbookViewId="0">
      <pane xSplit="1" ySplit="6" topLeftCell="B7" activePane="bottomRight" state="frozen"/>
      <selection activeCell="B9" sqref="B9"/>
      <selection pane="topRight" activeCell="B9" sqref="B9"/>
      <selection pane="bottomLeft" activeCell="B9" sqref="B9"/>
      <selection pane="bottomRight" activeCell="B2" sqref="B2"/>
    </sheetView>
  </sheetViews>
  <sheetFormatPr defaultColWidth="9.109375" defaultRowHeight="13.2"/>
  <cols>
    <col min="1" max="1" width="10.5546875" style="5" bestFit="1" customWidth="1"/>
    <col min="2" max="2" width="104.109375" style="5" customWidth="1"/>
    <col min="3" max="3" width="24.88671875" style="5" customWidth="1"/>
    <col min="4" max="4" width="24.33203125" style="5" customWidth="1"/>
    <col min="5" max="16384" width="9.109375" style="28"/>
  </cols>
  <sheetData>
    <row r="1" spans="1:4">
      <c r="A1" s="5" t="s">
        <v>128</v>
      </c>
      <c r="B1" s="5" t="str">
        <f>'13. CRME '!B1</f>
        <v>JSC Silk Road Bank</v>
      </c>
    </row>
    <row r="2" spans="1:4">
      <c r="A2" s="5" t="s">
        <v>129</v>
      </c>
      <c r="B2" s="87" t="str">
        <f>'13. CRME '!B2</f>
        <v>06/30/2017</v>
      </c>
      <c r="C2" s="87"/>
      <c r="D2" s="87"/>
    </row>
    <row r="3" spans="1:4">
      <c r="B3" s="87"/>
      <c r="C3" s="87"/>
      <c r="D3" s="87"/>
    </row>
    <row r="4" spans="1:4" ht="13.8" thickBot="1">
      <c r="A4" s="5" t="s">
        <v>90</v>
      </c>
      <c r="B4" s="255" t="s">
        <v>132</v>
      </c>
      <c r="C4" s="167"/>
      <c r="D4" s="168"/>
    </row>
    <row r="5" spans="1:4">
      <c r="A5" s="169"/>
      <c r="B5" s="137"/>
      <c r="C5" s="170" t="s">
        <v>0</v>
      </c>
      <c r="D5" s="171" t="s">
        <v>1</v>
      </c>
    </row>
    <row r="6" spans="1:4" ht="66">
      <c r="A6" s="172"/>
      <c r="B6" s="254" t="s">
        <v>127</v>
      </c>
      <c r="C6" s="276" t="s">
        <v>330</v>
      </c>
      <c r="D6" s="277" t="s">
        <v>303</v>
      </c>
    </row>
    <row r="7" spans="1:4">
      <c r="A7" s="173">
        <v>1</v>
      </c>
      <c r="B7" s="97" t="s">
        <v>106</v>
      </c>
      <c r="C7" s="174">
        <v>1873835.5</v>
      </c>
      <c r="D7" s="176">
        <v>1405376.625</v>
      </c>
    </row>
    <row r="8" spans="1:4">
      <c r="A8" s="173">
        <v>2</v>
      </c>
      <c r="B8" s="97" t="s">
        <v>107</v>
      </c>
      <c r="C8" s="174"/>
      <c r="D8" s="176">
        <v>0</v>
      </c>
    </row>
    <row r="9" spans="1:4">
      <c r="A9" s="173">
        <v>3</v>
      </c>
      <c r="B9" s="97" t="s">
        <v>108</v>
      </c>
      <c r="C9" s="174"/>
      <c r="D9" s="176">
        <v>0</v>
      </c>
    </row>
    <row r="10" spans="1:4">
      <c r="A10" s="173">
        <v>4</v>
      </c>
      <c r="B10" s="1" t="s">
        <v>109</v>
      </c>
      <c r="C10" s="174">
        <v>1093721</v>
      </c>
      <c r="D10" s="176">
        <v>820290.75</v>
      </c>
    </row>
    <row r="11" spans="1:4">
      <c r="A11" s="173">
        <v>5</v>
      </c>
      <c r="B11" s="1" t="s">
        <v>110</v>
      </c>
      <c r="C11" s="177"/>
      <c r="D11" s="176"/>
    </row>
    <row r="12" spans="1:4">
      <c r="A12" s="173">
        <v>6</v>
      </c>
      <c r="B12" s="2" t="s">
        <v>131</v>
      </c>
      <c r="C12" s="175"/>
      <c r="D12" s="176"/>
    </row>
    <row r="13" spans="1:4">
      <c r="A13" s="173">
        <v>7</v>
      </c>
      <c r="B13" s="178" t="s">
        <v>130</v>
      </c>
      <c r="C13" s="175"/>
      <c r="D13" s="176"/>
    </row>
    <row r="14" spans="1:4">
      <c r="A14" s="173">
        <v>8</v>
      </c>
      <c r="B14" s="178" t="s">
        <v>301</v>
      </c>
      <c r="C14" s="174"/>
      <c r="D14" s="176"/>
    </row>
    <row r="15" spans="1:4" ht="13.8" thickBot="1">
      <c r="A15" s="179">
        <v>9</v>
      </c>
      <c r="B15" s="142" t="s">
        <v>114</v>
      </c>
      <c r="C15" s="180">
        <f>SUM(C7:C14)</f>
        <v>2967556.5</v>
      </c>
      <c r="D15" s="181">
        <f>SUM(D7:D14)</f>
        <v>2225667.375</v>
      </c>
    </row>
    <row r="17" spans="2:2">
      <c r="B17" s="5" t="s">
        <v>5</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22"/>
  <sheetViews>
    <sheetView workbookViewId="0">
      <pane xSplit="1" ySplit="5" topLeftCell="B6" activePane="bottomRight" state="frozen"/>
      <selection pane="topRight" activeCell="B1" sqref="B1"/>
      <selection pane="bottomLeft" activeCell="A5" sqref="A5"/>
      <selection pane="bottomRight" activeCell="E27" sqref="E27"/>
    </sheetView>
  </sheetViews>
  <sheetFormatPr defaultColWidth="9.109375" defaultRowHeight="13.2"/>
  <cols>
    <col min="1" max="1" width="10.5546875" style="5" bestFit="1" customWidth="1"/>
    <col min="2" max="2" width="95" style="5" customWidth="1"/>
    <col min="3" max="3" width="12.5546875" style="5" bestFit="1" customWidth="1"/>
    <col min="4" max="4" width="11.44140625" style="5" customWidth="1"/>
    <col min="5" max="5" width="18.33203125" style="5" bestFit="1" customWidth="1"/>
    <col min="6" max="13" width="12.6640625" style="5" customWidth="1"/>
    <col min="14" max="14" width="31" style="5" bestFit="1" customWidth="1"/>
    <col min="15" max="16384" width="9.109375" style="28"/>
  </cols>
  <sheetData>
    <row r="1" spans="1:14">
      <c r="A1" s="5" t="s">
        <v>33</v>
      </c>
      <c r="B1" s="5" t="str">
        <f>'14. CICR'!B1</f>
        <v>JSC Silk Road Bank</v>
      </c>
    </row>
    <row r="2" spans="1:14" ht="14.25" customHeight="1">
      <c r="A2" s="5" t="s">
        <v>34</v>
      </c>
      <c r="B2" s="5" t="str">
        <f>'14. CICR'!B2</f>
        <v>06/30/2017</v>
      </c>
    </row>
    <row r="3" spans="1:14" ht="14.25" customHeight="1"/>
    <row r="4" spans="1:14" ht="13.8" thickBot="1">
      <c r="A4" s="5" t="s">
        <v>286</v>
      </c>
      <c r="B4" s="255" t="s">
        <v>31</v>
      </c>
    </row>
    <row r="5" spans="1:14" s="186" customFormat="1">
      <c r="A5" s="182"/>
      <c r="B5" s="183"/>
      <c r="C5" s="184" t="s">
        <v>0</v>
      </c>
      <c r="D5" s="184" t="s">
        <v>1</v>
      </c>
      <c r="E5" s="184" t="s">
        <v>2</v>
      </c>
      <c r="F5" s="184" t="s">
        <v>3</v>
      </c>
      <c r="G5" s="184" t="s">
        <v>4</v>
      </c>
      <c r="H5" s="184" t="s">
        <v>6</v>
      </c>
      <c r="I5" s="184" t="s">
        <v>9</v>
      </c>
      <c r="J5" s="184" t="s">
        <v>10</v>
      </c>
      <c r="K5" s="184" t="s">
        <v>11</v>
      </c>
      <c r="L5" s="184" t="s">
        <v>12</v>
      </c>
      <c r="M5" s="184" t="s">
        <v>13</v>
      </c>
      <c r="N5" s="185" t="s">
        <v>14</v>
      </c>
    </row>
    <row r="6" spans="1:14" ht="26.4">
      <c r="A6" s="187"/>
      <c r="B6" s="188"/>
      <c r="C6" s="189" t="s">
        <v>285</v>
      </c>
      <c r="D6" s="190" t="s">
        <v>284</v>
      </c>
      <c r="E6" s="191" t="s">
        <v>283</v>
      </c>
      <c r="F6" s="192">
        <v>0</v>
      </c>
      <c r="G6" s="192">
        <v>0.2</v>
      </c>
      <c r="H6" s="192">
        <v>0.35</v>
      </c>
      <c r="I6" s="192">
        <v>0.5</v>
      </c>
      <c r="J6" s="192">
        <v>0.75</v>
      </c>
      <c r="K6" s="192">
        <v>1</v>
      </c>
      <c r="L6" s="192">
        <v>1.5</v>
      </c>
      <c r="M6" s="192">
        <v>2.5</v>
      </c>
      <c r="N6" s="253" t="s">
        <v>302</v>
      </c>
    </row>
    <row r="7" spans="1:14" ht="13.8">
      <c r="A7" s="193">
        <v>1</v>
      </c>
      <c r="B7" s="194" t="s">
        <v>282</v>
      </c>
      <c r="C7" s="195">
        <f>SUM(C8:C13)</f>
        <v>738429.6</v>
      </c>
      <c r="D7" s="188"/>
      <c r="E7" s="196">
        <f>SUM(E8:E13)</f>
        <v>14768.592000000001</v>
      </c>
      <c r="F7" s="197"/>
      <c r="G7" s="197"/>
      <c r="H7" s="197"/>
      <c r="I7" s="197"/>
      <c r="J7" s="197"/>
      <c r="K7" s="197"/>
      <c r="L7" s="197"/>
      <c r="M7" s="197"/>
      <c r="N7" s="198"/>
    </row>
    <row r="8" spans="1:14" ht="13.8">
      <c r="A8" s="193">
        <v>1.1000000000000001</v>
      </c>
      <c r="B8" s="199" t="s">
        <v>280</v>
      </c>
      <c r="C8" s="197">
        <v>738429.6</v>
      </c>
      <c r="D8" s="200">
        <v>0.02</v>
      </c>
      <c r="E8" s="196">
        <f>C8*D8</f>
        <v>14768.592000000001</v>
      </c>
      <c r="F8" s="197"/>
      <c r="G8" s="197"/>
      <c r="H8" s="197"/>
      <c r="I8" s="197"/>
      <c r="J8" s="197"/>
      <c r="K8" s="197">
        <v>14768.592000000001</v>
      </c>
      <c r="L8" s="197"/>
      <c r="M8" s="197"/>
      <c r="N8" s="198"/>
    </row>
    <row r="9" spans="1:14" ht="13.8">
      <c r="A9" s="193">
        <v>1.2</v>
      </c>
      <c r="B9" s="199" t="s">
        <v>279</v>
      </c>
      <c r="C9" s="197"/>
      <c r="D9" s="200">
        <v>0.05</v>
      </c>
      <c r="E9" s="196">
        <f>C9*D9</f>
        <v>0</v>
      </c>
      <c r="F9" s="197"/>
      <c r="G9" s="197"/>
      <c r="H9" s="197"/>
      <c r="I9" s="197"/>
      <c r="J9" s="197"/>
      <c r="K9" s="197"/>
      <c r="L9" s="197"/>
      <c r="M9" s="197"/>
      <c r="N9" s="198"/>
    </row>
    <row r="10" spans="1:14" ht="13.8">
      <c r="A10" s="193">
        <v>1.3</v>
      </c>
      <c r="B10" s="199" t="s">
        <v>278</v>
      </c>
      <c r="C10" s="197"/>
      <c r="D10" s="200">
        <v>0.08</v>
      </c>
      <c r="E10" s="196">
        <f>C10*D10</f>
        <v>0</v>
      </c>
      <c r="F10" s="197"/>
      <c r="G10" s="197"/>
      <c r="H10" s="197"/>
      <c r="I10" s="197"/>
      <c r="J10" s="197"/>
      <c r="K10" s="197"/>
      <c r="L10" s="197"/>
      <c r="M10" s="197"/>
      <c r="N10" s="198"/>
    </row>
    <row r="11" spans="1:14" ht="13.8">
      <c r="A11" s="193">
        <v>1.4</v>
      </c>
      <c r="B11" s="199" t="s">
        <v>277</v>
      </c>
      <c r="C11" s="197"/>
      <c r="D11" s="200">
        <v>0.11</v>
      </c>
      <c r="E11" s="196">
        <f>C11*D11</f>
        <v>0</v>
      </c>
      <c r="F11" s="197"/>
      <c r="G11" s="197"/>
      <c r="H11" s="197"/>
      <c r="I11" s="197"/>
      <c r="J11" s="197"/>
      <c r="K11" s="197"/>
      <c r="L11" s="197"/>
      <c r="M11" s="197"/>
      <c r="N11" s="198"/>
    </row>
    <row r="12" spans="1:14" ht="13.8">
      <c r="A12" s="193">
        <v>1.5</v>
      </c>
      <c r="B12" s="199" t="s">
        <v>276</v>
      </c>
      <c r="C12" s="197"/>
      <c r="D12" s="200">
        <v>0.14000000000000001</v>
      </c>
      <c r="E12" s="196">
        <f>C12*D12</f>
        <v>0</v>
      </c>
      <c r="F12" s="197"/>
      <c r="G12" s="197"/>
      <c r="H12" s="197"/>
      <c r="I12" s="197"/>
      <c r="J12" s="197"/>
      <c r="K12" s="197"/>
      <c r="L12" s="197"/>
      <c r="M12" s="197"/>
      <c r="N12" s="198"/>
    </row>
    <row r="13" spans="1:14" ht="13.8">
      <c r="A13" s="193">
        <v>1.6</v>
      </c>
      <c r="B13" s="201" t="s">
        <v>275</v>
      </c>
      <c r="C13" s="197"/>
      <c r="D13" s="202"/>
      <c r="E13" s="197"/>
      <c r="F13" s="197"/>
      <c r="G13" s="197"/>
      <c r="H13" s="197"/>
      <c r="I13" s="197"/>
      <c r="J13" s="197"/>
      <c r="K13" s="197"/>
      <c r="L13" s="197"/>
      <c r="M13" s="197"/>
      <c r="N13" s="198"/>
    </row>
    <row r="14" spans="1:14" ht="13.8">
      <c r="A14" s="193">
        <v>2</v>
      </c>
      <c r="B14" s="203" t="s">
        <v>281</v>
      </c>
      <c r="C14" s="195">
        <f>SUM(C15:C20)</f>
        <v>0</v>
      </c>
      <c r="D14" s="188"/>
      <c r="E14" s="196">
        <f>SUM(E15:E20)</f>
        <v>0</v>
      </c>
      <c r="F14" s="197"/>
      <c r="G14" s="197"/>
      <c r="H14" s="197"/>
      <c r="I14" s="197"/>
      <c r="J14" s="197"/>
      <c r="K14" s="197"/>
      <c r="L14" s="197"/>
      <c r="M14" s="197"/>
      <c r="N14" s="198"/>
    </row>
    <row r="15" spans="1:14" ht="13.8">
      <c r="A15" s="193">
        <v>2.1</v>
      </c>
      <c r="B15" s="201" t="s">
        <v>280</v>
      </c>
      <c r="C15" s="197"/>
      <c r="D15" s="200">
        <v>5.0000000000000001E-3</v>
      </c>
      <c r="E15" s="196">
        <f>D15*C15</f>
        <v>0</v>
      </c>
      <c r="F15" s="197"/>
      <c r="G15" s="197"/>
      <c r="H15" s="197"/>
      <c r="I15" s="197"/>
      <c r="J15" s="197"/>
      <c r="K15" s="197"/>
      <c r="L15" s="197"/>
      <c r="M15" s="197"/>
      <c r="N15" s="198"/>
    </row>
    <row r="16" spans="1:14" ht="13.8">
      <c r="A16" s="193">
        <v>2.2000000000000002</v>
      </c>
      <c r="B16" s="201" t="s">
        <v>279</v>
      </c>
      <c r="C16" s="197"/>
      <c r="D16" s="200">
        <v>0.01</v>
      </c>
      <c r="E16" s="196">
        <f>D16*C16</f>
        <v>0</v>
      </c>
      <c r="F16" s="197"/>
      <c r="G16" s="197"/>
      <c r="H16" s="197"/>
      <c r="I16" s="197"/>
      <c r="J16" s="197"/>
      <c r="K16" s="197"/>
      <c r="L16" s="197"/>
      <c r="M16" s="197"/>
      <c r="N16" s="198"/>
    </row>
    <row r="17" spans="1:14" ht="13.8">
      <c r="A17" s="193">
        <v>2.2999999999999998</v>
      </c>
      <c r="B17" s="201" t="s">
        <v>278</v>
      </c>
      <c r="C17" s="197"/>
      <c r="D17" s="200">
        <v>0.02</v>
      </c>
      <c r="E17" s="196">
        <f>D17*C17</f>
        <v>0</v>
      </c>
      <c r="F17" s="197"/>
      <c r="G17" s="197"/>
      <c r="H17" s="197"/>
      <c r="I17" s="197"/>
      <c r="J17" s="197"/>
      <c r="K17" s="197"/>
      <c r="L17" s="197"/>
      <c r="M17" s="197"/>
      <c r="N17" s="198"/>
    </row>
    <row r="18" spans="1:14" ht="13.8">
      <c r="A18" s="193">
        <v>2.4</v>
      </c>
      <c r="B18" s="201" t="s">
        <v>277</v>
      </c>
      <c r="C18" s="197"/>
      <c r="D18" s="200">
        <v>0.03</v>
      </c>
      <c r="E18" s="196">
        <f>D18*C18</f>
        <v>0</v>
      </c>
      <c r="F18" s="197"/>
      <c r="G18" s="197"/>
      <c r="H18" s="197"/>
      <c r="I18" s="197"/>
      <c r="J18" s="197"/>
      <c r="K18" s="197"/>
      <c r="L18" s="197"/>
      <c r="M18" s="197"/>
      <c r="N18" s="198"/>
    </row>
    <row r="19" spans="1:14" ht="13.8">
      <c r="A19" s="193">
        <v>2.5</v>
      </c>
      <c r="B19" s="201" t="s">
        <v>276</v>
      </c>
      <c r="C19" s="197"/>
      <c r="D19" s="200">
        <v>0.04</v>
      </c>
      <c r="E19" s="196">
        <f>D19*C19</f>
        <v>0</v>
      </c>
      <c r="F19" s="197"/>
      <c r="G19" s="197"/>
      <c r="H19" s="197"/>
      <c r="I19" s="197"/>
      <c r="J19" s="197"/>
      <c r="K19" s="197"/>
      <c r="L19" s="197"/>
      <c r="M19" s="197"/>
      <c r="N19" s="198"/>
    </row>
    <row r="20" spans="1:14" ht="13.8">
      <c r="A20" s="193">
        <v>2.6</v>
      </c>
      <c r="B20" s="201" t="s">
        <v>275</v>
      </c>
      <c r="C20" s="197"/>
      <c r="D20" s="202"/>
      <c r="E20" s="204"/>
      <c r="F20" s="197"/>
      <c r="G20" s="197"/>
      <c r="H20" s="197"/>
      <c r="I20" s="197"/>
      <c r="J20" s="197"/>
      <c r="K20" s="197"/>
      <c r="L20" s="197"/>
      <c r="M20" s="197"/>
      <c r="N20" s="198"/>
    </row>
    <row r="21" spans="1:14" ht="14.4" thickBot="1">
      <c r="A21" s="205"/>
      <c r="B21" s="206" t="s">
        <v>114</v>
      </c>
      <c r="C21" s="180">
        <f>C7+C14</f>
        <v>738429.6</v>
      </c>
      <c r="D21" s="207"/>
      <c r="E21" s="208">
        <f>SUM(E7+E14)</f>
        <v>14768.592000000001</v>
      </c>
      <c r="F21" s="209"/>
      <c r="G21" s="209"/>
      <c r="H21" s="209"/>
      <c r="I21" s="209"/>
      <c r="J21" s="209"/>
      <c r="K21" s="209"/>
      <c r="L21" s="209"/>
      <c r="M21" s="209"/>
      <c r="N21" s="210"/>
    </row>
    <row r="22" spans="1:14">
      <c r="E22" s="211"/>
      <c r="F22" s="211"/>
      <c r="G22" s="211"/>
      <c r="H22" s="211"/>
      <c r="I22" s="211"/>
      <c r="J22" s="211"/>
      <c r="K22" s="211"/>
      <c r="L22" s="211"/>
      <c r="M22" s="211"/>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Info </vt:lpstr>
      <vt:lpstr>1. key ratios </vt:lpstr>
      <vt:lpstr>2.RC</vt:lpstr>
      <vt:lpstr>3.PL</vt:lpstr>
      <vt:lpstr>4. Off-Balance</vt:lpstr>
      <vt:lpstr>5. RWA </vt:lpstr>
      <vt:lpstr>6. Administrators-shareholders</vt:lpstr>
      <vt:lpstr>7. LI1 </vt:lpstr>
      <vt:lpstr>8. LI2</vt:lpstr>
      <vt:lpstr>9.Capital</vt:lpstr>
      <vt:lpstr>10. CC2</vt:lpstr>
      <vt:lpstr>11. CRWA </vt:lpstr>
      <vt:lpstr>12. CRM</vt:lpstr>
      <vt:lpstr>13. CRME </vt:lpstr>
      <vt:lpstr>14. CICR</vt:lpstr>
      <vt:lpstr>15. CCR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2017-07-28T06:37:24Z</dcterms:modified>
</cp:coreProperties>
</file>